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60" windowWidth="9510" windowHeight="9285"/>
  </bookViews>
  <sheets>
    <sheet name="Tabelle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calcChain.xml><?xml version="1.0" encoding="utf-8"?>
<calcChain xmlns="http://schemas.openxmlformats.org/spreadsheetml/2006/main">
  <c r="B2" i="1" l="1"/>
  <c r="E41" i="1"/>
  <c r="B41" i="1" s="1"/>
  <c r="A41" i="1" s="1"/>
  <c r="H42" i="1" s="1"/>
  <c r="E39" i="1"/>
  <c r="E49" i="1"/>
  <c r="B49" i="1" s="1"/>
  <c r="A49" i="1" s="1"/>
  <c r="E47" i="1"/>
  <c r="E45" i="1"/>
  <c r="E48" i="1"/>
  <c r="E50" i="1"/>
  <c r="B47" i="1"/>
  <c r="A47" i="1" s="1"/>
  <c r="H48" i="1" s="1"/>
  <c r="B48" i="1"/>
  <c r="B42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55" i="1"/>
  <c r="E46" i="1"/>
  <c r="B46" i="1" s="1"/>
  <c r="A4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R4" i="1"/>
  <c r="Q4" i="1"/>
  <c r="D34" i="1"/>
  <c r="A34" i="1" s="1"/>
  <c r="D35" i="1"/>
  <c r="A35" i="1" s="1"/>
  <c r="D33" i="1"/>
  <c r="A33" i="1" s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4" i="1"/>
  <c r="O5" i="1"/>
  <c r="A5" i="1" s="1"/>
  <c r="S5" i="1" s="1"/>
  <c r="O6" i="1"/>
  <c r="A6" i="1" s="1"/>
  <c r="S6" i="1" s="1"/>
  <c r="O7" i="1"/>
  <c r="A7" i="1" s="1"/>
  <c r="S7" i="1" s="1"/>
  <c r="O8" i="1"/>
  <c r="A8" i="1" s="1"/>
  <c r="S8" i="1" s="1"/>
  <c r="O9" i="1"/>
  <c r="A9" i="1" s="1"/>
  <c r="S9" i="1" s="1"/>
  <c r="O10" i="1"/>
  <c r="A10" i="1" s="1"/>
  <c r="S10" i="1" s="1"/>
  <c r="O11" i="1"/>
  <c r="A11" i="1" s="1"/>
  <c r="S11" i="1" s="1"/>
  <c r="O12" i="1"/>
  <c r="A12" i="1" s="1"/>
  <c r="S12" i="1" s="1"/>
  <c r="O13" i="1"/>
  <c r="A13" i="1" s="1"/>
  <c r="S13" i="1" s="1"/>
  <c r="O14" i="1"/>
  <c r="A14" i="1" s="1"/>
  <c r="S14" i="1" s="1"/>
  <c r="O15" i="1"/>
  <c r="A15" i="1" s="1"/>
  <c r="S15" i="1" s="1"/>
  <c r="O16" i="1"/>
  <c r="A16" i="1" s="1"/>
  <c r="S16" i="1" s="1"/>
  <c r="O17" i="1"/>
  <c r="A17" i="1" s="1"/>
  <c r="S17" i="1" s="1"/>
  <c r="O18" i="1"/>
  <c r="A18" i="1" s="1"/>
  <c r="S18" i="1" s="1"/>
  <c r="O19" i="1"/>
  <c r="A19" i="1" s="1"/>
  <c r="S19" i="1" s="1"/>
  <c r="O20" i="1"/>
  <c r="A20" i="1" s="1"/>
  <c r="S20" i="1" s="1"/>
  <c r="O21" i="1"/>
  <c r="A21" i="1" s="1"/>
  <c r="S21" i="1" s="1"/>
  <c r="O22" i="1"/>
  <c r="A22" i="1" s="1"/>
  <c r="S22" i="1" s="1"/>
  <c r="O23" i="1"/>
  <c r="A23" i="1" s="1"/>
  <c r="S23" i="1" s="1"/>
  <c r="O24" i="1"/>
  <c r="A24" i="1" s="1"/>
  <c r="S24" i="1" s="1"/>
  <c r="O25" i="1"/>
  <c r="A25" i="1" s="1"/>
  <c r="S25" i="1" s="1"/>
  <c r="O26" i="1"/>
  <c r="A26" i="1" s="1"/>
  <c r="S26" i="1" s="1"/>
  <c r="O27" i="1"/>
  <c r="A27" i="1" s="1"/>
  <c r="S27" i="1" s="1"/>
  <c r="O4" i="1"/>
  <c r="A4" i="1" s="1"/>
  <c r="S4" i="1" s="1"/>
  <c r="D31" i="1"/>
  <c r="A31" i="1" s="1"/>
  <c r="D32" i="1"/>
  <c r="A32" i="1" s="1"/>
  <c r="D30" i="1"/>
  <c r="A30" i="1" s="1"/>
  <c r="C52" i="1"/>
  <c r="F4" i="1"/>
  <c r="B36" i="1" l="1"/>
  <c r="J41" i="1"/>
  <c r="J42" i="1"/>
  <c r="L41" i="1"/>
  <c r="L42" i="1"/>
  <c r="N41" i="1"/>
  <c r="N42" i="1"/>
  <c r="H41" i="1"/>
  <c r="H47" i="1"/>
  <c r="J47" i="1"/>
  <c r="J48" i="1"/>
  <c r="L47" i="1"/>
  <c r="L48" i="1"/>
  <c r="N47" i="1"/>
  <c r="N48" i="1"/>
  <c r="B45" i="1"/>
  <c r="A45" i="1" s="1"/>
  <c r="B39" i="1"/>
  <c r="A39" i="1" s="1"/>
  <c r="J40" i="1" s="1"/>
  <c r="B50" i="1"/>
  <c r="H40" i="1" l="1"/>
  <c r="H46" i="1"/>
  <c r="L45" i="1"/>
  <c r="N46" i="1"/>
  <c r="J45" i="1"/>
  <c r="L46" i="1"/>
  <c r="H45" i="1"/>
  <c r="J46" i="1"/>
  <c r="N45" i="1"/>
  <c r="H39" i="1"/>
  <c r="N39" i="1"/>
  <c r="L39" i="1"/>
  <c r="N40" i="1"/>
  <c r="J39" i="1"/>
  <c r="L40" i="1"/>
  <c r="P73" i="1" l="1"/>
  <c r="A73" i="1" s="1"/>
  <c r="S73" i="1" s="1"/>
  <c r="P78" i="1"/>
  <c r="A78" i="1" s="1"/>
  <c r="S78" i="1" s="1"/>
  <c r="P66" i="1"/>
  <c r="A66" i="1" s="1"/>
  <c r="S66" i="1" s="1"/>
  <c r="P69" i="1"/>
  <c r="A69" i="1" s="1"/>
  <c r="S69" i="1" s="1"/>
  <c r="P59" i="1"/>
  <c r="A59" i="1" s="1"/>
  <c r="S59" i="1" s="1"/>
  <c r="P65" i="1"/>
  <c r="A65" i="1" s="1"/>
  <c r="S65" i="1" s="1"/>
  <c r="P60" i="1"/>
  <c r="A60" i="1" s="1"/>
  <c r="S60" i="1" s="1"/>
  <c r="P56" i="1"/>
  <c r="A56" i="1" s="1"/>
  <c r="S56" i="1" s="1"/>
  <c r="P63" i="1"/>
  <c r="A63" i="1" s="1"/>
  <c r="S63" i="1" s="1"/>
  <c r="P64" i="1"/>
  <c r="A64" i="1" s="1"/>
  <c r="S64" i="1" s="1"/>
  <c r="P70" i="1"/>
  <c r="A70" i="1" s="1"/>
  <c r="S70" i="1" s="1"/>
  <c r="P75" i="1"/>
  <c r="A75" i="1" s="1"/>
  <c r="S75" i="1" s="1"/>
  <c r="P72" i="1"/>
  <c r="A72" i="1" s="1"/>
  <c r="S72" i="1" s="1"/>
  <c r="P57" i="1"/>
  <c r="A57" i="1" s="1"/>
  <c r="S57" i="1" s="1"/>
  <c r="P58" i="1"/>
  <c r="A58" i="1" s="1"/>
  <c r="S58" i="1" s="1"/>
  <c r="P67" i="1"/>
  <c r="A67" i="1" s="1"/>
  <c r="S67" i="1" s="1"/>
  <c r="P71" i="1"/>
  <c r="A71" i="1" s="1"/>
  <c r="S71" i="1" s="1"/>
  <c r="P62" i="1"/>
  <c r="A62" i="1" s="1"/>
  <c r="S62" i="1" s="1"/>
  <c r="P74" i="1"/>
  <c r="A74" i="1" s="1"/>
  <c r="S74" i="1" s="1"/>
  <c r="P76" i="1"/>
  <c r="A76" i="1" s="1"/>
  <c r="S76" i="1" s="1"/>
  <c r="P68" i="1"/>
  <c r="A68" i="1" s="1"/>
  <c r="S68" i="1" s="1"/>
  <c r="P55" i="1"/>
  <c r="A55" i="1" s="1"/>
  <c r="S55" i="1" s="1"/>
  <c r="P61" i="1"/>
  <c r="A61" i="1" s="1"/>
  <c r="S61" i="1" s="1"/>
  <c r="P77" i="1"/>
  <c r="A77" i="1" s="1"/>
  <c r="S77" i="1" s="1"/>
  <c r="F30" i="1" l="1"/>
  <c r="F35" i="1"/>
  <c r="F31" i="1"/>
  <c r="F34" i="1"/>
  <c r="F32" i="1"/>
  <c r="F33" i="1"/>
</calcChain>
</file>

<file path=xl/sharedStrings.xml><?xml version="1.0" encoding="utf-8"?>
<sst xmlns="http://schemas.openxmlformats.org/spreadsheetml/2006/main" count="56" uniqueCount="29">
  <si>
    <t>Nr.</t>
  </si>
  <si>
    <t>Nachname</t>
  </si>
  <si>
    <t>Vorname</t>
  </si>
  <si>
    <t>Jg.</t>
  </si>
  <si>
    <t>Klasse</t>
  </si>
  <si>
    <t>Staffel</t>
  </si>
  <si>
    <t>KiLa</t>
  </si>
  <si>
    <t>U8</t>
  </si>
  <si>
    <t>U10</t>
  </si>
  <si>
    <t>Mehrkampf</t>
  </si>
  <si>
    <t>W10</t>
  </si>
  <si>
    <t>W11</t>
  </si>
  <si>
    <t>M10</t>
  </si>
  <si>
    <t>M11</t>
  </si>
  <si>
    <t>W/M10</t>
  </si>
  <si>
    <t>W/M11</t>
  </si>
  <si>
    <t>Athletenliste</t>
  </si>
  <si>
    <t>Athleten</t>
  </si>
  <si>
    <t>Teamname</t>
  </si>
  <si>
    <t>Teamführer</t>
  </si>
  <si>
    <t>Helfer</t>
  </si>
  <si>
    <t>Teamliste KiLa</t>
  </si>
  <si>
    <t>Staffeln</t>
  </si>
  <si>
    <t>Laufplatz</t>
  </si>
  <si>
    <t>Athlet</t>
  </si>
  <si>
    <t>Verein:</t>
  </si>
  <si>
    <t>Athletenliste -Fortsetzung-</t>
  </si>
  <si>
    <t>[Verein]</t>
  </si>
  <si>
    <t>[m/w]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</si>
</sst>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1"/>
      <color theme="1"/>
      <name val="Lucida Sans Unicode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Lucida Sans Unicode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19" xfId="0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/>
    <xf numFmtId="0" fontId="0" fillId="0" borderId="11" xfId="0" applyBorder="1" applyAlignment="1"/>
    <xf numFmtId="0" fontId="0" fillId="0" borderId="0" xfId="0" applyAlignment="1">
      <alignment horizontal="left"/>
    </xf>
    <xf numFmtId="0" fontId="0" fillId="0" borderId="29" xfId="0" applyBorder="1"/>
    <xf numFmtId="0" fontId="0" fillId="0" borderId="31" xfId="0" applyBorder="1" applyAlignment="1"/>
    <xf numFmtId="0" fontId="9" fillId="0" borderId="32" xfId="0" applyFont="1" applyBorder="1" applyAlignment="1">
      <alignment horizontal="left"/>
    </xf>
    <xf numFmtId="0" fontId="11" fillId="0" borderId="32" xfId="0" applyFont="1" applyBorder="1" applyAlignment="1"/>
    <xf numFmtId="0" fontId="5" fillId="0" borderId="33" xfId="0" applyFont="1" applyBorder="1" applyAlignment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28" xfId="0" applyFont="1" applyBorder="1" applyAlignment="1">
      <alignment horizontal="left"/>
    </xf>
    <xf numFmtId="0" fontId="7" fillId="2" borderId="3" xfId="1" applyFill="1" applyBorder="1" applyAlignment="1" applyProtection="1">
      <alignment horizontal="center"/>
    </xf>
    <xf numFmtId="0" fontId="13" fillId="0" borderId="0" xfId="0" applyFont="1" applyBorder="1"/>
    <xf numFmtId="0" fontId="7" fillId="2" borderId="11" xfId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8" xfId="0" applyBorder="1" applyAlignment="1"/>
    <xf numFmtId="0" fontId="4" fillId="2" borderId="5" xfId="1" applyFon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7" fillId="2" borderId="1" xfId="1" applyFill="1" applyBorder="1" applyProtection="1">
      <protection locked="0"/>
    </xf>
    <xf numFmtId="0" fontId="4" fillId="2" borderId="4" xfId="1" applyFont="1" applyFill="1" applyBorder="1" applyAlignment="1" applyProtection="1">
      <alignment horizontal="center"/>
      <protection locked="0"/>
    </xf>
    <xf numFmtId="0" fontId="4" fillId="2" borderId="9" xfId="1" applyFont="1" applyFill="1" applyBorder="1" applyProtection="1">
      <protection locked="0"/>
    </xf>
    <xf numFmtId="0" fontId="4" fillId="2" borderId="10" xfId="1" applyFont="1" applyFill="1" applyBorder="1" applyProtection="1">
      <protection locked="0"/>
    </xf>
    <xf numFmtId="0" fontId="7" fillId="2" borderId="10" xfId="1" applyFill="1" applyBorder="1" applyProtection="1">
      <protection locked="0"/>
    </xf>
    <xf numFmtId="0" fontId="4" fillId="2" borderId="13" xfId="1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4" fillId="3" borderId="36" xfId="0" quotePrefix="1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43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9" fillId="0" borderId="40" xfId="0" applyFont="1" applyBorder="1" applyAlignment="1">
      <alignment horizontal="left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2" borderId="5" xfId="1" applyFont="1" applyFill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10" xfId="1" applyFont="1" applyFill="1" applyBorder="1" applyProtection="1">
      <protection locked="0"/>
    </xf>
    <xf numFmtId="0" fontId="3" fillId="2" borderId="13" xfId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2" borderId="1" xfId="1" applyFont="1" applyFill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2" borderId="5" xfId="1" applyFont="1" applyFill="1" applyBorder="1" applyProtection="1"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Protection="1">
      <protection locked="0"/>
    </xf>
    <xf numFmtId="0" fontId="8" fillId="0" borderId="23" xfId="0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34" xfId="0" applyFont="1" applyBorder="1" applyAlignment="1">
      <alignment horizontal="left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41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 applyProtection="1">
      <alignment horizontal="left"/>
      <protection locked="0"/>
    </xf>
    <xf numFmtId="0" fontId="14" fillId="3" borderId="23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3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4" fillId="3" borderId="36" xfId="0" quotePrefix="1" applyFont="1" applyFill="1" applyBorder="1" applyAlignment="1">
      <alignment horizontal="left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28" xfId="0" applyFont="1" applyBorder="1" applyAlignment="1">
      <alignment horizontal="left"/>
    </xf>
    <xf numFmtId="0" fontId="14" fillId="0" borderId="23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2">
    <cellStyle name="Standard" xfId="0" builtinId="0"/>
    <cellStyle name="Standard 2" xfId="1"/>
  </cellStyles>
  <dxfs count="1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  <color rgb="FFC0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0"/>
      <tableStyleElement type="headerRow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showGridLines="0" tabSelected="1" view="pageLayout" topLeftCell="A28" zoomScaleNormal="100" workbookViewId="0">
      <selection activeCell="G39" sqref="G39"/>
    </sheetView>
  </sheetViews>
  <sheetFormatPr baseColWidth="10" defaultColWidth="11.5703125" defaultRowHeight="15" x14ac:dyDescent="0.25"/>
  <cols>
    <col min="1" max="1" width="4.140625" customWidth="1"/>
    <col min="2" max="2" width="20" customWidth="1"/>
    <col min="3" max="3" width="17.5703125" customWidth="1"/>
    <col min="4" max="4" width="6.42578125" customWidth="1"/>
    <col min="5" max="5" width="4.7109375" style="7" bestFit="1" customWidth="1"/>
    <col min="6" max="6" width="7" style="7" customWidth="1"/>
    <col min="7" max="14" width="8.7109375" style="7" customWidth="1"/>
    <col min="15" max="19" width="11.5703125" hidden="1" customWidth="1"/>
  </cols>
  <sheetData>
    <row r="1" spans="1:19" ht="80.45" customHeight="1" thickBot="1" x14ac:dyDescent="0.5">
      <c r="A1" s="19"/>
      <c r="B1" s="21" t="s">
        <v>25</v>
      </c>
      <c r="C1" s="90" t="s">
        <v>27</v>
      </c>
      <c r="D1" s="90"/>
      <c r="E1" s="90"/>
      <c r="F1" s="89" t="s">
        <v>16</v>
      </c>
      <c r="G1" s="89"/>
      <c r="H1" s="89"/>
      <c r="I1" s="89"/>
      <c r="J1" s="20"/>
      <c r="K1" s="20"/>
      <c r="L1" s="20"/>
      <c r="M1" s="20"/>
      <c r="N1" s="20"/>
    </row>
    <row r="2" spans="1:19" ht="24.6" customHeight="1" thickBot="1" x14ac:dyDescent="0.3">
      <c r="B2" s="91" t="str">
        <f>IF(C1="[Verein]","Bitte geben Sie zunächst Ihren Vereinsnamen an.",IF(B4="","Bitte melden Sie nun ihre Athleten",IF(F4="","Die Klasse wird automatisch aus Jahrgang und Geschlecht berechnet.",IF(COUNTBLANK(G4:N4)=8,"Bitte geben Sie für KiLa-Team-Mitglieder und Staffeln die Teamnummer (1) an, für Mehrkämpfer setzen Sie bitte ein 'x'.",IF(B27="","",IF(B55="","Auf Seite -3- können Sie weitere Athleten melden.",""))))))</f>
        <v>Bitte geben Sie zunächst Ihren Vereinsnamen an.</v>
      </c>
      <c r="C2" s="91"/>
      <c r="D2" s="91"/>
      <c r="E2" s="91"/>
      <c r="F2" s="92"/>
      <c r="G2" s="66" t="s">
        <v>6</v>
      </c>
      <c r="H2" s="67"/>
      <c r="I2" s="66" t="s">
        <v>9</v>
      </c>
      <c r="J2" s="68"/>
      <c r="K2" s="68"/>
      <c r="L2" s="67"/>
      <c r="M2" s="66" t="s">
        <v>5</v>
      </c>
      <c r="N2" s="67"/>
    </row>
    <row r="3" spans="1:19" x14ac:dyDescent="0.25">
      <c r="A3" s="5"/>
      <c r="B3" s="2" t="s">
        <v>1</v>
      </c>
      <c r="C3" s="3" t="s">
        <v>2</v>
      </c>
      <c r="D3" s="3" t="s">
        <v>3</v>
      </c>
      <c r="E3" s="46" t="s">
        <v>28</v>
      </c>
      <c r="F3" s="10" t="s">
        <v>4</v>
      </c>
      <c r="G3" s="9" t="s">
        <v>7</v>
      </c>
      <c r="H3" s="10" t="s">
        <v>8</v>
      </c>
      <c r="I3" s="9" t="s">
        <v>10</v>
      </c>
      <c r="J3" s="8" t="s">
        <v>11</v>
      </c>
      <c r="K3" s="8" t="s">
        <v>12</v>
      </c>
      <c r="L3" s="10" t="s">
        <v>13</v>
      </c>
      <c r="M3" s="9" t="s">
        <v>14</v>
      </c>
      <c r="N3" s="10" t="s">
        <v>15</v>
      </c>
    </row>
    <row r="4" spans="1:19" x14ac:dyDescent="0.25">
      <c r="A4" s="23">
        <f>IF(LARGE(O4:P4,1)=0,ROW(),LARGE(O4:P4,1))</f>
        <v>4</v>
      </c>
      <c r="B4" s="62"/>
      <c r="C4" s="60"/>
      <c r="D4" s="29"/>
      <c r="E4" s="63"/>
      <c r="F4" s="22" t="str">
        <f ca="1">IFERROR(IF(D4="","",IF(E4="","",IF(YEAR(TODAY())-D4&lt;10,IF(YEAR(TODAY())-D4&lt;8,"U8","U10"),CONCATENATE(UPPER(E4),YEAR(TODAY())-D4)))),"")</f>
        <v/>
      </c>
      <c r="G4" s="35"/>
      <c r="H4" s="36"/>
      <c r="I4" s="35"/>
      <c r="J4" s="59"/>
      <c r="K4" s="37"/>
      <c r="L4" s="36"/>
      <c r="M4" s="35"/>
      <c r="N4" s="36"/>
      <c r="O4">
        <f>IF(G4="x",1,G4)*100+COUNTIF(G$4:G4,G4)</f>
        <v>0</v>
      </c>
      <c r="P4">
        <f>IF(H4="x",1,H4)*1000+COUNTIF(H$4:H4,H4)</f>
        <v>0</v>
      </c>
      <c r="Q4">
        <f>IF(M4="x",1,M4)*10000+COUNTIF(M$4:M4,M4)</f>
        <v>0</v>
      </c>
      <c r="R4">
        <f>IF(N4="x",1,N4)*100000+COUNTIF(N$4:N4,N4)</f>
        <v>0</v>
      </c>
      <c r="S4">
        <f>A4</f>
        <v>4</v>
      </c>
    </row>
    <row r="5" spans="1:19" x14ac:dyDescent="0.25">
      <c r="A5" s="23">
        <f t="shared" ref="A5:A27" si="0">IF(LARGE(O5:P5,1)=0,ROW(),LARGE(O5:P5,1))</f>
        <v>5</v>
      </c>
      <c r="B5" s="62"/>
      <c r="C5" s="54"/>
      <c r="D5" s="29"/>
      <c r="E5" s="63"/>
      <c r="F5" s="22" t="str">
        <f t="shared" ref="F5:F26" ca="1" si="1">IFERROR(IF(D5="","",IF(E5="","",IF(YEAR(TODAY())-D5&lt;10,IF(YEAR(TODAY())-D5&lt;8,"U8","U10"),CONCATENATE(UPPER(E5),YEAR(TODAY())-D5)))),"")</f>
        <v/>
      </c>
      <c r="G5" s="35"/>
      <c r="H5" s="61"/>
      <c r="I5" s="35"/>
      <c r="J5" s="37"/>
      <c r="K5" s="37"/>
      <c r="L5" s="36"/>
      <c r="M5" s="35"/>
      <c r="N5" s="36"/>
      <c r="O5">
        <f>IF(G5="x",1,G5)*100+COUNTIF(G$4:G5,G5)</f>
        <v>0</v>
      </c>
      <c r="P5">
        <f>IF(H5="x",1,H5)*1000+COUNTIF(H$4:H5,H5)</f>
        <v>0</v>
      </c>
      <c r="Q5">
        <f>IF(M5="x",1,M5)*10000+COUNTIF(M$4:M5,M5)</f>
        <v>0</v>
      </c>
      <c r="R5">
        <f>IF(N5="x",1,N5)*100000+COUNTIF(N$4:N5,N5)</f>
        <v>0</v>
      </c>
      <c r="S5">
        <f t="shared" ref="S5:S27" si="2">A5</f>
        <v>5</v>
      </c>
    </row>
    <row r="6" spans="1:19" x14ac:dyDescent="0.25">
      <c r="A6" s="23">
        <f t="shared" si="0"/>
        <v>6</v>
      </c>
      <c r="B6" s="53"/>
      <c r="C6" s="54"/>
      <c r="D6" s="29"/>
      <c r="E6" s="55"/>
      <c r="F6" s="22" t="str">
        <f t="shared" ca="1" si="1"/>
        <v/>
      </c>
      <c r="G6" s="35"/>
      <c r="H6" s="36"/>
      <c r="I6" s="35"/>
      <c r="J6" s="37"/>
      <c r="K6" s="37"/>
      <c r="L6" s="36"/>
      <c r="M6" s="35"/>
      <c r="N6" s="36"/>
      <c r="O6">
        <f>IF(G6="x",1,G6)*100+COUNTIF(G$4:G6,G6)</f>
        <v>0</v>
      </c>
      <c r="P6">
        <f>IF(H6="x",1,H6)*1000+COUNTIF(H$4:H6,H6)</f>
        <v>0</v>
      </c>
      <c r="Q6">
        <f>IF(M6="x",1,M6)*10000+COUNTIF(M$4:M6,M6)</f>
        <v>0</v>
      </c>
      <c r="R6">
        <f>IF(N6="x",1,N6)*100000+COUNTIF(N$4:N6,N6)</f>
        <v>0</v>
      </c>
      <c r="S6">
        <f t="shared" si="2"/>
        <v>6</v>
      </c>
    </row>
    <row r="7" spans="1:19" x14ac:dyDescent="0.25">
      <c r="A7" s="23">
        <f t="shared" si="0"/>
        <v>7</v>
      </c>
      <c r="B7" s="53"/>
      <c r="C7" s="54"/>
      <c r="D7" s="29"/>
      <c r="E7" s="55"/>
      <c r="F7" s="22" t="str">
        <f t="shared" ca="1" si="1"/>
        <v/>
      </c>
      <c r="G7" s="35"/>
      <c r="H7" s="36"/>
      <c r="I7" s="35"/>
      <c r="J7" s="37"/>
      <c r="K7" s="37"/>
      <c r="L7" s="36"/>
      <c r="M7" s="35"/>
      <c r="N7" s="36"/>
      <c r="O7">
        <f>IF(G7="x",1,G7)*100+COUNTIF(G$4:G7,G7)</f>
        <v>0</v>
      </c>
      <c r="P7">
        <f>IF(H7="x",1,H7)*1000+COUNTIF(H$4:H7,H7)</f>
        <v>0</v>
      </c>
      <c r="Q7">
        <f>IF(M7="x",1,M7)*10000+COUNTIF(M$4:M7,M7)</f>
        <v>0</v>
      </c>
      <c r="R7">
        <f>IF(N7="x",1,N7)*100000+COUNTIF(N$4:N7,N7)</f>
        <v>0</v>
      </c>
      <c r="S7">
        <f t="shared" si="2"/>
        <v>7</v>
      </c>
    </row>
    <row r="8" spans="1:19" x14ac:dyDescent="0.25">
      <c r="A8" s="23">
        <f t="shared" si="0"/>
        <v>8</v>
      </c>
      <c r="B8" s="53"/>
      <c r="C8" s="54"/>
      <c r="D8" s="29"/>
      <c r="E8" s="55"/>
      <c r="F8" s="22" t="str">
        <f t="shared" ca="1" si="1"/>
        <v/>
      </c>
      <c r="G8" s="35"/>
      <c r="H8" s="36"/>
      <c r="I8" s="35"/>
      <c r="J8" s="37"/>
      <c r="K8" s="37"/>
      <c r="L8" s="36"/>
      <c r="M8" s="35"/>
      <c r="N8" s="36"/>
      <c r="O8">
        <f>IF(G8="x",1,G8)*100+COUNTIF(G$4:G8,G8)</f>
        <v>0</v>
      </c>
      <c r="P8">
        <f>IF(H8="x",1,H8)*1000+COUNTIF(H$4:H8,H8)</f>
        <v>0</v>
      </c>
      <c r="Q8">
        <f>IF(M8="x",1,M8)*10000+COUNTIF(M$4:M8,M8)</f>
        <v>0</v>
      </c>
      <c r="R8">
        <f>IF(N8="x",1,N8)*100000+COUNTIF(N$4:N8,N8)</f>
        <v>0</v>
      </c>
      <c r="S8">
        <f t="shared" si="2"/>
        <v>8</v>
      </c>
    </row>
    <row r="9" spans="1:19" x14ac:dyDescent="0.25">
      <c r="A9" s="23">
        <f t="shared" si="0"/>
        <v>9</v>
      </c>
      <c r="B9" s="53"/>
      <c r="C9" s="54"/>
      <c r="D9" s="29"/>
      <c r="E9" s="55"/>
      <c r="F9" s="22" t="str">
        <f t="shared" ca="1" si="1"/>
        <v/>
      </c>
      <c r="G9" s="35"/>
      <c r="H9" s="36"/>
      <c r="I9" s="35"/>
      <c r="J9" s="37"/>
      <c r="K9" s="37"/>
      <c r="L9" s="36"/>
      <c r="M9" s="35"/>
      <c r="N9" s="36"/>
      <c r="O9">
        <f>IF(G9="x",1,G9)*100+COUNTIF(G$4:G9,G9)</f>
        <v>0</v>
      </c>
      <c r="P9">
        <f>IF(H9="x",1,H9)*1000+COUNTIF(H$4:H9,H9)</f>
        <v>0</v>
      </c>
      <c r="Q9">
        <f>IF(M9="x",1,M9)*10000+COUNTIF(M$4:M9,M9)</f>
        <v>0</v>
      </c>
      <c r="R9">
        <f>IF(N9="x",1,N9)*100000+COUNTIF(N$4:N9,N9)</f>
        <v>0</v>
      </c>
      <c r="S9">
        <f t="shared" si="2"/>
        <v>9</v>
      </c>
    </row>
    <row r="10" spans="1:19" x14ac:dyDescent="0.25">
      <c r="A10" s="23">
        <f t="shared" si="0"/>
        <v>10</v>
      </c>
      <c r="B10" s="53"/>
      <c r="C10" s="54"/>
      <c r="D10" s="29"/>
      <c r="E10" s="55"/>
      <c r="F10" s="22" t="str">
        <f t="shared" ca="1" si="1"/>
        <v/>
      </c>
      <c r="G10" s="35"/>
      <c r="H10" s="36"/>
      <c r="I10" s="35"/>
      <c r="J10" s="37"/>
      <c r="K10" s="37"/>
      <c r="L10" s="36"/>
      <c r="M10" s="35"/>
      <c r="N10" s="36"/>
      <c r="O10">
        <f>IF(G10="x",1,G10)*100+COUNTIF(G$4:G10,G10)</f>
        <v>0</v>
      </c>
      <c r="P10">
        <f>IF(H10="x",1,H10)*1000+COUNTIF(H$4:H10,H10)</f>
        <v>0</v>
      </c>
      <c r="Q10">
        <f>IF(M10="x",1,M10)*10000+COUNTIF(M$4:M10,M10)</f>
        <v>0</v>
      </c>
      <c r="R10">
        <f>IF(N10="x",1,N10)*100000+COUNTIF(N$4:N10,N10)</f>
        <v>0</v>
      </c>
      <c r="S10">
        <f t="shared" si="2"/>
        <v>10</v>
      </c>
    </row>
    <row r="11" spans="1:19" x14ac:dyDescent="0.25">
      <c r="A11" s="23">
        <f t="shared" si="0"/>
        <v>11</v>
      </c>
      <c r="B11" s="53"/>
      <c r="C11" s="54"/>
      <c r="D11" s="29"/>
      <c r="E11" s="55"/>
      <c r="F11" s="22" t="str">
        <f t="shared" ca="1" si="1"/>
        <v/>
      </c>
      <c r="G11" s="35"/>
      <c r="H11" s="36"/>
      <c r="I11" s="35"/>
      <c r="J11" s="37"/>
      <c r="K11" s="37"/>
      <c r="L11" s="36"/>
      <c r="M11" s="35"/>
      <c r="N11" s="36"/>
      <c r="O11">
        <f>IF(G11="x",1,G11)*100+COUNTIF(G$4:G11,G11)</f>
        <v>0</v>
      </c>
      <c r="P11">
        <f>IF(H11="x",1,H11)*1000+COUNTIF(H$4:H11,H11)</f>
        <v>0</v>
      </c>
      <c r="Q11">
        <f>IF(M11="x",1,M11)*10000+COUNTIF(M$4:M11,M11)</f>
        <v>0</v>
      </c>
      <c r="R11">
        <f>IF(N11="x",1,N11)*100000+COUNTIF(N$4:N11,N11)</f>
        <v>0</v>
      </c>
      <c r="S11">
        <f t="shared" si="2"/>
        <v>11</v>
      </c>
    </row>
    <row r="12" spans="1:19" x14ac:dyDescent="0.25">
      <c r="A12" s="23">
        <f t="shared" si="0"/>
        <v>12</v>
      </c>
      <c r="B12" s="53"/>
      <c r="C12" s="54"/>
      <c r="D12" s="29"/>
      <c r="E12" s="55"/>
      <c r="F12" s="22" t="str">
        <f t="shared" ca="1" si="1"/>
        <v/>
      </c>
      <c r="G12" s="35"/>
      <c r="H12" s="36"/>
      <c r="I12" s="35"/>
      <c r="J12" s="37"/>
      <c r="K12" s="37"/>
      <c r="L12" s="36"/>
      <c r="M12" s="35"/>
      <c r="N12" s="36"/>
      <c r="O12">
        <f>IF(G12="x",1,G12)*100+COUNTIF(G$4:G12,G12)</f>
        <v>0</v>
      </c>
      <c r="P12">
        <f>IF(H12="x",1,H12)*1000+COUNTIF(H$4:H12,H12)</f>
        <v>0</v>
      </c>
      <c r="Q12">
        <f>IF(M12="x",1,M12)*10000+COUNTIF(M$4:M12,M12)</f>
        <v>0</v>
      </c>
      <c r="R12">
        <f>IF(N12="x",1,N12)*100000+COUNTIF(N$4:N12,N12)</f>
        <v>0</v>
      </c>
      <c r="S12">
        <f t="shared" si="2"/>
        <v>12</v>
      </c>
    </row>
    <row r="13" spans="1:19" x14ac:dyDescent="0.25">
      <c r="A13" s="23">
        <f t="shared" si="0"/>
        <v>13</v>
      </c>
      <c r="B13" s="53"/>
      <c r="C13" s="54"/>
      <c r="D13" s="29"/>
      <c r="E13" s="55"/>
      <c r="F13" s="22" t="str">
        <f t="shared" ca="1" si="1"/>
        <v/>
      </c>
      <c r="G13" s="35"/>
      <c r="H13" s="36"/>
      <c r="I13" s="35"/>
      <c r="J13" s="37"/>
      <c r="K13" s="37"/>
      <c r="L13" s="36"/>
      <c r="M13" s="35"/>
      <c r="N13" s="36"/>
      <c r="O13">
        <f>IF(G13="x",1,G13)*100+COUNTIF(G$4:G13,G13)</f>
        <v>0</v>
      </c>
      <c r="P13">
        <f>IF(H13="x",1,H13)*1000+COUNTIF(H$4:H13,H13)</f>
        <v>0</v>
      </c>
      <c r="Q13">
        <f>IF(M13="x",1,M13)*10000+COUNTIF(M$4:M13,M13)</f>
        <v>0</v>
      </c>
      <c r="R13">
        <f>IF(N13="x",1,N13)*100000+COUNTIF(N$4:N13,N13)</f>
        <v>0</v>
      </c>
      <c r="S13">
        <f t="shared" si="2"/>
        <v>13</v>
      </c>
    </row>
    <row r="14" spans="1:19" x14ac:dyDescent="0.25">
      <c r="A14" s="23">
        <f t="shared" si="0"/>
        <v>14</v>
      </c>
      <c r="B14" s="53"/>
      <c r="C14" s="54"/>
      <c r="D14" s="29"/>
      <c r="E14" s="55"/>
      <c r="F14" s="22" t="str">
        <f t="shared" ca="1" si="1"/>
        <v/>
      </c>
      <c r="G14" s="35"/>
      <c r="H14" s="36"/>
      <c r="I14" s="35"/>
      <c r="J14" s="37"/>
      <c r="K14" s="37"/>
      <c r="L14" s="36"/>
      <c r="M14" s="35"/>
      <c r="N14" s="36"/>
      <c r="O14">
        <f>IF(G14="x",1,G14)*100+COUNTIF(G$4:G14,G14)</f>
        <v>0</v>
      </c>
      <c r="P14">
        <f>IF(H14="x",1,H14)*1000+COUNTIF(H$4:H14,H14)</f>
        <v>0</v>
      </c>
      <c r="Q14">
        <f>IF(M14="x",1,M14)*10000+COUNTIF(M$4:M14,M14)</f>
        <v>0</v>
      </c>
      <c r="R14">
        <f>IF(N14="x",1,N14)*100000+COUNTIF(N$4:N14,N14)</f>
        <v>0</v>
      </c>
      <c r="S14">
        <f t="shared" si="2"/>
        <v>14</v>
      </c>
    </row>
    <row r="15" spans="1:19" x14ac:dyDescent="0.25">
      <c r="A15" s="23">
        <f t="shared" si="0"/>
        <v>15</v>
      </c>
      <c r="B15" s="53"/>
      <c r="C15" s="54"/>
      <c r="D15" s="29"/>
      <c r="E15" s="55"/>
      <c r="F15" s="22" t="str">
        <f t="shared" ca="1" si="1"/>
        <v/>
      </c>
      <c r="G15" s="35"/>
      <c r="H15" s="36"/>
      <c r="I15" s="35"/>
      <c r="J15" s="37"/>
      <c r="K15" s="37"/>
      <c r="L15" s="36"/>
      <c r="M15" s="35"/>
      <c r="N15" s="36"/>
      <c r="O15">
        <f>IF(G15="x",1,G15)*100+COUNTIF(G$4:G15,G15)</f>
        <v>0</v>
      </c>
      <c r="P15">
        <f>IF(H15="x",1,H15)*1000+COUNTIF(H$4:H15,H15)</f>
        <v>0</v>
      </c>
      <c r="Q15">
        <f>IF(M15="x",1,M15)*10000+COUNTIF(M$4:M15,M15)</f>
        <v>0</v>
      </c>
      <c r="R15">
        <f>IF(N15="x",1,N15)*100000+COUNTIF(N$4:N15,N15)</f>
        <v>0</v>
      </c>
      <c r="S15">
        <f t="shared" si="2"/>
        <v>15</v>
      </c>
    </row>
    <row r="16" spans="1:19" x14ac:dyDescent="0.25">
      <c r="A16" s="23">
        <f t="shared" si="0"/>
        <v>16</v>
      </c>
      <c r="B16" s="53"/>
      <c r="C16" s="54"/>
      <c r="D16" s="29"/>
      <c r="E16" s="55"/>
      <c r="F16" s="22" t="str">
        <f t="shared" ca="1" si="1"/>
        <v/>
      </c>
      <c r="G16" s="35"/>
      <c r="H16" s="36"/>
      <c r="I16" s="35"/>
      <c r="J16" s="37"/>
      <c r="K16" s="37"/>
      <c r="L16" s="36"/>
      <c r="M16" s="35"/>
      <c r="N16" s="36"/>
      <c r="O16">
        <f>IF(G16="x",1,G16)*100+COUNTIF(G$4:G16,G16)</f>
        <v>0</v>
      </c>
      <c r="P16">
        <f>IF(H16="x",1,H16)*1000+COUNTIF(H$4:H16,H16)</f>
        <v>0</v>
      </c>
      <c r="Q16">
        <f>IF(M16="x",1,M16)*10000+COUNTIF(M$4:M16,M16)</f>
        <v>0</v>
      </c>
      <c r="R16">
        <f>IF(N16="x",1,N16)*100000+COUNTIF(N$4:N16,N16)</f>
        <v>0</v>
      </c>
      <c r="S16">
        <f t="shared" si="2"/>
        <v>16</v>
      </c>
    </row>
    <row r="17" spans="1:19" x14ac:dyDescent="0.25">
      <c r="A17" s="23">
        <f t="shared" si="0"/>
        <v>17</v>
      </c>
      <c r="B17" s="53"/>
      <c r="C17" s="54"/>
      <c r="D17" s="29"/>
      <c r="E17" s="55"/>
      <c r="F17" s="22" t="str">
        <f t="shared" ca="1" si="1"/>
        <v/>
      </c>
      <c r="G17" s="35"/>
      <c r="H17" s="36"/>
      <c r="I17" s="35"/>
      <c r="J17" s="37"/>
      <c r="K17" s="37"/>
      <c r="L17" s="36"/>
      <c r="M17" s="35"/>
      <c r="N17" s="36"/>
      <c r="O17">
        <f>IF(G17="x",1,G17)*100+COUNTIF(G$4:G17,G17)</f>
        <v>0</v>
      </c>
      <c r="P17">
        <f>IF(H17="x",1,H17)*1000+COUNTIF(H$4:H17,H17)</f>
        <v>0</v>
      </c>
      <c r="Q17">
        <f>IF(M17="x",1,M17)*10000+COUNTIF(M$4:M17,M17)</f>
        <v>0</v>
      </c>
      <c r="R17">
        <f>IF(N17="x",1,N17)*100000+COUNTIF(N$4:N17,N17)</f>
        <v>0</v>
      </c>
      <c r="S17">
        <f t="shared" si="2"/>
        <v>17</v>
      </c>
    </row>
    <row r="18" spans="1:19" x14ac:dyDescent="0.25">
      <c r="A18" s="23">
        <f t="shared" si="0"/>
        <v>18</v>
      </c>
      <c r="B18" s="27"/>
      <c r="C18" s="28"/>
      <c r="D18" s="29"/>
      <c r="E18" s="55"/>
      <c r="F18" s="22" t="str">
        <f t="shared" ca="1" si="1"/>
        <v/>
      </c>
      <c r="G18" s="35"/>
      <c r="H18" s="36"/>
      <c r="I18" s="35"/>
      <c r="J18" s="37"/>
      <c r="K18" s="37"/>
      <c r="L18" s="36"/>
      <c r="M18" s="35"/>
      <c r="N18" s="36"/>
      <c r="O18">
        <f>IF(G18="x",1,G18)*100+COUNTIF(G$4:G18,G18)</f>
        <v>0</v>
      </c>
      <c r="P18">
        <f>IF(H18="x",1,H18)*1000+COUNTIF(H$4:H18,H18)</f>
        <v>0</v>
      </c>
      <c r="Q18">
        <f>IF(M18="x",1,M18)*10000+COUNTIF(M$4:M18,M18)</f>
        <v>0</v>
      </c>
      <c r="R18">
        <f>IF(N18="x",1,N18)*100000+COUNTIF(N$4:N18,N18)</f>
        <v>0</v>
      </c>
      <c r="S18">
        <f t="shared" si="2"/>
        <v>18</v>
      </c>
    </row>
    <row r="19" spans="1:19" x14ac:dyDescent="0.25">
      <c r="A19" s="23">
        <f t="shared" si="0"/>
        <v>19</v>
      </c>
      <c r="B19" s="27"/>
      <c r="C19" s="28"/>
      <c r="D19" s="29"/>
      <c r="E19" s="55"/>
      <c r="F19" s="22" t="str">
        <f t="shared" ca="1" si="1"/>
        <v/>
      </c>
      <c r="G19" s="35"/>
      <c r="H19" s="36"/>
      <c r="I19" s="35"/>
      <c r="J19" s="37"/>
      <c r="K19" s="37"/>
      <c r="L19" s="36"/>
      <c r="M19" s="35"/>
      <c r="N19" s="36"/>
      <c r="O19">
        <f>IF(G19="x",1,G19)*100+COUNTIF(G$4:G19,G19)</f>
        <v>0</v>
      </c>
      <c r="P19">
        <f>IF(H19="x",1,H19)*1000+COUNTIF(H$4:H19,H19)</f>
        <v>0</v>
      </c>
      <c r="Q19">
        <f>IF(M19="x",1,M19)*10000+COUNTIF(M$4:M19,M19)</f>
        <v>0</v>
      </c>
      <c r="R19">
        <f>IF(N19="x",1,N19)*100000+COUNTIF(N$4:N19,N19)</f>
        <v>0</v>
      </c>
      <c r="S19">
        <f t="shared" si="2"/>
        <v>19</v>
      </c>
    </row>
    <row r="20" spans="1:19" x14ac:dyDescent="0.25">
      <c r="A20" s="23">
        <f t="shared" si="0"/>
        <v>20</v>
      </c>
      <c r="B20" s="27"/>
      <c r="C20" s="28"/>
      <c r="D20" s="29"/>
      <c r="E20" s="30"/>
      <c r="F20" s="22" t="str">
        <f t="shared" ca="1" si="1"/>
        <v/>
      </c>
      <c r="G20" s="35"/>
      <c r="H20" s="36"/>
      <c r="I20" s="35"/>
      <c r="J20" s="37"/>
      <c r="K20" s="37"/>
      <c r="L20" s="36"/>
      <c r="M20" s="35"/>
      <c r="N20" s="36"/>
      <c r="O20">
        <f>IF(G20="x",1,G20)*100+COUNTIF(G$4:G20,G20)</f>
        <v>0</v>
      </c>
      <c r="P20">
        <f>IF(H20="x",1,H20)*1000+COUNTIF(H$4:H20,H20)</f>
        <v>0</v>
      </c>
      <c r="Q20">
        <f>IF(M20="x",1,M20)*10000+COUNTIF(M$4:M20,M20)</f>
        <v>0</v>
      </c>
      <c r="R20">
        <f>IF(N20="x",1,N20)*100000+COUNTIF(N$4:N20,N20)</f>
        <v>0</v>
      </c>
      <c r="S20">
        <f t="shared" si="2"/>
        <v>20</v>
      </c>
    </row>
    <row r="21" spans="1:19" x14ac:dyDescent="0.25">
      <c r="A21" s="23">
        <f t="shared" si="0"/>
        <v>21</v>
      </c>
      <c r="B21" s="27"/>
      <c r="C21" s="28"/>
      <c r="D21" s="29"/>
      <c r="E21" s="30"/>
      <c r="F21" s="22" t="str">
        <f t="shared" ca="1" si="1"/>
        <v/>
      </c>
      <c r="G21" s="35"/>
      <c r="H21" s="36"/>
      <c r="I21" s="35"/>
      <c r="J21" s="37"/>
      <c r="K21" s="37"/>
      <c r="L21" s="36"/>
      <c r="M21" s="35"/>
      <c r="N21" s="36"/>
      <c r="O21">
        <f>IF(G21="x",1,G21)*100+COUNTIF(G$4:G21,G21)</f>
        <v>0</v>
      </c>
      <c r="P21">
        <f>IF(H21="x",1,H21)*1000+COUNTIF(H$4:H21,H21)</f>
        <v>0</v>
      </c>
      <c r="Q21">
        <f>IF(M21="x",1,M21)*10000+COUNTIF(M$4:M21,M21)</f>
        <v>0</v>
      </c>
      <c r="R21">
        <f>IF(N21="x",1,N21)*100000+COUNTIF(N$4:N21,N21)</f>
        <v>0</v>
      </c>
      <c r="S21">
        <f t="shared" si="2"/>
        <v>21</v>
      </c>
    </row>
    <row r="22" spans="1:19" x14ac:dyDescent="0.25">
      <c r="A22" s="23">
        <f t="shared" si="0"/>
        <v>22</v>
      </c>
      <c r="B22" s="27"/>
      <c r="C22" s="28"/>
      <c r="D22" s="29"/>
      <c r="E22" s="30"/>
      <c r="F22" s="22" t="str">
        <f t="shared" ca="1" si="1"/>
        <v/>
      </c>
      <c r="G22" s="35"/>
      <c r="H22" s="36"/>
      <c r="I22" s="35"/>
      <c r="J22" s="37"/>
      <c r="K22" s="37"/>
      <c r="L22" s="36"/>
      <c r="M22" s="35"/>
      <c r="N22" s="36"/>
      <c r="O22">
        <f>IF(G22="x",1,G22)*100+COUNTIF(G$4:G22,G22)</f>
        <v>0</v>
      </c>
      <c r="P22">
        <f>IF(H22="x",1,H22)*1000+COUNTIF(H$4:H22,H22)</f>
        <v>0</v>
      </c>
      <c r="Q22">
        <f>IF(M22="x",1,M22)*10000+COUNTIF(M$4:M22,M22)</f>
        <v>0</v>
      </c>
      <c r="R22">
        <f>IF(N22="x",1,N22)*100000+COUNTIF(N$4:N22,N22)</f>
        <v>0</v>
      </c>
      <c r="S22">
        <f t="shared" si="2"/>
        <v>22</v>
      </c>
    </row>
    <row r="23" spans="1:19" x14ac:dyDescent="0.25">
      <c r="A23" s="23">
        <f t="shared" si="0"/>
        <v>23</v>
      </c>
      <c r="B23" s="27"/>
      <c r="C23" s="28"/>
      <c r="D23" s="29"/>
      <c r="E23" s="30"/>
      <c r="F23" s="22" t="str">
        <f t="shared" ca="1" si="1"/>
        <v/>
      </c>
      <c r="G23" s="35"/>
      <c r="H23" s="36"/>
      <c r="I23" s="35"/>
      <c r="J23" s="37"/>
      <c r="K23" s="37"/>
      <c r="L23" s="36"/>
      <c r="M23" s="35"/>
      <c r="N23" s="36"/>
      <c r="O23">
        <f>IF(G23="x",1,G23)*100+COUNTIF(G$4:G23,G23)</f>
        <v>0</v>
      </c>
      <c r="P23">
        <f>IF(H23="x",1,H23)*1000+COUNTIF(H$4:H23,H23)</f>
        <v>0</v>
      </c>
      <c r="Q23">
        <f>IF(M23="x",1,M23)*10000+COUNTIF(M$4:M23,M23)</f>
        <v>0</v>
      </c>
      <c r="R23">
        <f>IF(N23="x",1,N23)*100000+COUNTIF(N$4:N23,N23)</f>
        <v>0</v>
      </c>
      <c r="S23">
        <f t="shared" si="2"/>
        <v>23</v>
      </c>
    </row>
    <row r="24" spans="1:19" x14ac:dyDescent="0.25">
      <c r="A24" s="23">
        <f t="shared" si="0"/>
        <v>24</v>
      </c>
      <c r="B24" s="27"/>
      <c r="C24" s="28"/>
      <c r="D24" s="29"/>
      <c r="E24" s="30"/>
      <c r="F24" s="22" t="str">
        <f t="shared" ca="1" si="1"/>
        <v/>
      </c>
      <c r="G24" s="35"/>
      <c r="H24" s="36"/>
      <c r="I24" s="35"/>
      <c r="J24" s="37"/>
      <c r="K24" s="37"/>
      <c r="L24" s="36"/>
      <c r="M24" s="35"/>
      <c r="N24" s="36"/>
      <c r="O24">
        <f>IF(G24="x",1,G24)*100+COUNTIF(G$4:G24,G24)</f>
        <v>0</v>
      </c>
      <c r="P24">
        <f>IF(H24="x",1,H24)*1000+COUNTIF(H$4:H24,H24)</f>
        <v>0</v>
      </c>
      <c r="Q24">
        <f>IF(M24="x",1,M24)*10000+COUNTIF(M$4:M24,M24)</f>
        <v>0</v>
      </c>
      <c r="R24">
        <f>IF(N24="x",1,N24)*100000+COUNTIF(N$4:N24,N24)</f>
        <v>0</v>
      </c>
      <c r="S24">
        <f t="shared" si="2"/>
        <v>24</v>
      </c>
    </row>
    <row r="25" spans="1:19" x14ac:dyDescent="0.25">
      <c r="A25" s="23">
        <f t="shared" si="0"/>
        <v>25</v>
      </c>
      <c r="B25" s="27"/>
      <c r="C25" s="28"/>
      <c r="D25" s="29"/>
      <c r="E25" s="30"/>
      <c r="F25" s="22" t="str">
        <f t="shared" ca="1" si="1"/>
        <v/>
      </c>
      <c r="G25" s="35"/>
      <c r="H25" s="36"/>
      <c r="I25" s="35"/>
      <c r="J25" s="37"/>
      <c r="K25" s="37"/>
      <c r="L25" s="36"/>
      <c r="M25" s="35"/>
      <c r="N25" s="36"/>
      <c r="O25">
        <f>IF(G25="x",1,G25)*100+COUNTIF(G$4:G25,G25)</f>
        <v>0</v>
      </c>
      <c r="P25">
        <f>IF(H25="x",1,H25)*1000+COUNTIF(H$4:H25,H25)</f>
        <v>0</v>
      </c>
      <c r="Q25">
        <f>IF(M25="x",1,M25)*10000+COUNTIF(M$4:M25,M25)</f>
        <v>0</v>
      </c>
      <c r="R25">
        <f>IF(N25="x",1,N25)*100000+COUNTIF(N$4:N25,N25)</f>
        <v>0</v>
      </c>
      <c r="S25">
        <f t="shared" si="2"/>
        <v>25</v>
      </c>
    </row>
    <row r="26" spans="1:19" x14ac:dyDescent="0.25">
      <c r="A26" s="23">
        <f t="shared" si="0"/>
        <v>26</v>
      </c>
      <c r="B26" s="27"/>
      <c r="C26" s="28"/>
      <c r="D26" s="29"/>
      <c r="E26" s="30"/>
      <c r="F26" s="22" t="str">
        <f t="shared" ca="1" si="1"/>
        <v/>
      </c>
      <c r="G26" s="35"/>
      <c r="H26" s="36"/>
      <c r="I26" s="35"/>
      <c r="J26" s="37"/>
      <c r="K26" s="37"/>
      <c r="L26" s="36"/>
      <c r="M26" s="35"/>
      <c r="N26" s="36"/>
      <c r="O26">
        <f>IF(G26="x",1,G26)*100+COUNTIF(G$4:G26,G26)</f>
        <v>0</v>
      </c>
      <c r="P26">
        <f>IF(H26="x",1,H26)*1000+COUNTIF(H$4:H26,H26)</f>
        <v>0</v>
      </c>
      <c r="Q26">
        <f>IF(M26="x",1,M26)*10000+COUNTIF(M$4:M26,M26)</f>
        <v>0</v>
      </c>
      <c r="R26">
        <f>IF(N26="x",1,N26)*100000+COUNTIF(N$4:N26,N26)</f>
        <v>0</v>
      </c>
      <c r="S26">
        <f t="shared" si="2"/>
        <v>26</v>
      </c>
    </row>
    <row r="27" spans="1:19" ht="15.75" thickBot="1" x14ac:dyDescent="0.3">
      <c r="A27" s="23">
        <f t="shared" si="0"/>
        <v>27</v>
      </c>
      <c r="B27" s="64"/>
      <c r="C27" s="56"/>
      <c r="D27" s="33"/>
      <c r="E27" s="57"/>
      <c r="F27" s="24" t="str">
        <f t="shared" ref="F27" ca="1" si="3">IFERROR(IF(D27="","",IF(YEAR(TODAY())-D27&lt;10,IF(YEAR(TODAY())-D27&lt;8,"U8","U10"),CONCATENATE(UPPER(E27),YEAR(TODAY())-D27))),"")</f>
        <v/>
      </c>
      <c r="G27" s="38"/>
      <c r="H27" s="39"/>
      <c r="I27" s="38"/>
      <c r="J27" s="40"/>
      <c r="K27" s="40"/>
      <c r="L27" s="39"/>
      <c r="M27" s="38"/>
      <c r="N27" s="39"/>
      <c r="O27">
        <f>IF(G27="x",1,G27)*100+COUNTIF(G$4:G27,G27)</f>
        <v>0</v>
      </c>
      <c r="P27">
        <f>IF(H27="x",1,H27)*1000+COUNTIF(H$4:H27,H27)</f>
        <v>0</v>
      </c>
      <c r="Q27">
        <f>IF(M27="x",1,M27)*10000+COUNTIF(M$4:M27,M27)</f>
        <v>0</v>
      </c>
      <c r="R27">
        <f>IF(N27="x",1,N27)*100000+COUNTIF(N$4:N27,N27)</f>
        <v>0</v>
      </c>
      <c r="S27">
        <f t="shared" si="2"/>
        <v>27</v>
      </c>
    </row>
    <row r="28" spans="1:19" ht="80.45" customHeight="1" thickBot="1" x14ac:dyDescent="0.5">
      <c r="A28" s="65" t="s">
        <v>21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9" s="13" customFormat="1" ht="19.5" thickBot="1" x14ac:dyDescent="0.35">
      <c r="A29" s="16" t="s">
        <v>0</v>
      </c>
      <c r="B29" s="69" t="s">
        <v>18</v>
      </c>
      <c r="C29" s="69"/>
      <c r="D29" s="93" t="s">
        <v>4</v>
      </c>
      <c r="E29" s="93"/>
      <c r="F29" s="93" t="s">
        <v>17</v>
      </c>
      <c r="G29" s="93"/>
      <c r="H29" s="93"/>
      <c r="I29" s="93"/>
      <c r="J29" s="93"/>
      <c r="K29" s="69" t="s">
        <v>19</v>
      </c>
      <c r="L29" s="69"/>
      <c r="M29" s="69" t="s">
        <v>20</v>
      </c>
      <c r="N29" s="96"/>
    </row>
    <row r="30" spans="1:19" ht="18.75" x14ac:dyDescent="0.3">
      <c r="A30" s="14" t="str">
        <f>IF(D30="","",1)</f>
        <v/>
      </c>
      <c r="B30" s="112"/>
      <c r="C30" s="112"/>
      <c r="D30" s="95" t="str">
        <f>IF((COUNTA($G$4:$G$27)+COUNTA($G$55:$G$78))/11&gt;ROW()-ROW($D$30),$G$3,"")</f>
        <v/>
      </c>
      <c r="E30" s="95"/>
      <c r="F30" s="95" t="str">
        <f ca="1">CONCATENATE(IFERROR(VLOOKUP(101,$A$4:$B$78,2,0),""),IFERROR(CONCATENATE(", ",VLOOKUP(102,$A$4:$B$78,2,0)),""),IFERROR(CONCATENATE(", ",VLOOKUP(103,$A$4:$B$78,2,0)),""),IFERROR(CONCATENATE(", ",VLOOKUP(104,$A$4:$B$78,2,0)),""),IFERROR(CONCATENATE(", ",VLOOKUP(105,$A$4:$B$78,2,0)),""),IFERROR(CONCATENATE(", ",VLOOKUP(106,$A$4:$B$78,2,0)),""),IFERROR(CONCATENATE(", ",VLOOKUP(107,$A$4:$B$78,2,0)),""),IFERROR(CONCATENATE(", ",VLOOKUP(108,$A$4:$B$78,2,0)),""),IFERROR(CONCATENATE(", ",VLOOKUP(109,$A$4:$B$78,2,0)),""),IFERROR(CONCATENATE(", ",VLOOKUP(110,$A$4:$B$78,2,0)),""),IFERROR(CONCATENATE(", ",VLOOKUP(111,$A$4:$B$78,2,0)),""))</f>
        <v/>
      </c>
      <c r="G30" s="95"/>
      <c r="H30" s="95"/>
      <c r="I30" s="95"/>
      <c r="J30" s="95"/>
      <c r="K30" s="99"/>
      <c r="L30" s="99"/>
      <c r="M30" s="99"/>
      <c r="N30" s="100"/>
    </row>
    <row r="31" spans="1:19" ht="18.75" x14ac:dyDescent="0.3">
      <c r="A31" s="1" t="str">
        <f>IF(D31="","",A30+1)</f>
        <v/>
      </c>
      <c r="B31" s="72"/>
      <c r="C31" s="72"/>
      <c r="D31" s="95" t="str">
        <f>IF((COUNTA($G$4:$G$27)+COUNTA($G$55:$G$78))/11&gt;ROW()-ROW($D$30),$G$3,"")</f>
        <v/>
      </c>
      <c r="E31" s="95"/>
      <c r="F31" s="95" t="str">
        <f ca="1">CONCATENATE(IFERROR(VLOOKUP(201,$A$4:$B$78,2,0),""),IFERROR(CONCATENATE(", ",VLOOKUP(202,$A$4:$B$78,2,0)),""),IFERROR(CONCATENATE(", ",VLOOKUP(203,$A$4:$B$78,2,0)),""),IFERROR(CONCATENATE(", ",VLOOKUP(204,$A$4:$B$78,2,0)),""),IFERROR(CONCATENATE(", ",VLOOKUP(205,$A$4:$B$78,2,0)),""),IFERROR(CONCATENATE(", ",VLOOKUP(206,$A$4:$B$78,2,0)),""),IFERROR(CONCATENATE(", ",VLOOKUP(207,$A$4:$B$78,2,0)),""),IFERROR(CONCATENATE(", ",VLOOKUP(208,$A$4:$B$78,2,0)),""),IFERROR(CONCATENATE(", ",VLOOKUP(209,$A$4:$B$78,2,0)),""),IFERROR(CONCATENATE(", ",VLOOKUP(210,$A$4:$B$78,2,0)),""),IFERROR(CONCATENATE(", ",VLOOKUP(211,$A$4:$B$78,2,0)),""))</f>
        <v/>
      </c>
      <c r="G31" s="95"/>
      <c r="H31" s="95"/>
      <c r="I31" s="95"/>
      <c r="J31" s="95"/>
      <c r="K31" s="101"/>
      <c r="L31" s="101"/>
      <c r="M31" s="101"/>
      <c r="N31" s="102"/>
    </row>
    <row r="32" spans="1:19" ht="19.5" thickBot="1" x14ac:dyDescent="0.35">
      <c r="A32" s="6" t="str">
        <f>IF(D32="","",A31+1)</f>
        <v/>
      </c>
      <c r="B32" s="70"/>
      <c r="C32" s="70"/>
      <c r="D32" s="73" t="str">
        <f>IF((COUNTA($G$4:$G$27)+COUNTA($G$55:$G$78))/11&gt;ROW()-ROW($D$30),$G$3,"")</f>
        <v/>
      </c>
      <c r="E32" s="73"/>
      <c r="F32" s="73" t="str">
        <f ca="1">CONCATENATE(IFERROR(VLOOKUP(301,$A$4:$B$78,2,0),""),IFERROR(CONCATENATE(", ",VLOOKUP(302,$A$4:$B$78,2,0)),""),IFERROR(CONCATENATE(", ",VLOOKUP(303,$A$4:$B$78,2,0)),""),IFERROR(CONCATENATE(", ",VLOOKUP(304,$A$4:$B$78,2,0)),""),IFERROR(CONCATENATE(", ",VLOOKUP(305,$A$4:$B$78,2,0)),""),IFERROR(CONCATENATE(", ",VLOOKUP(306,$A$4:$B$78,2,0)),""),IFERROR(CONCATENATE(", ",VLOOKUP(307,$A$4:$B$78,2,0)),""),IFERROR(CONCATENATE(", ",VLOOKUP(308,$A$4:$B$78,2,0)),""),IFERROR(CONCATENATE(", ",VLOOKUP(309,$A$4:$B$78,2,0)),""),IFERROR(CONCATENATE(", ",VLOOKUP(310,$A$4:$B$78,2,0)),""),IFERROR(CONCATENATE(", ",VLOOKUP(311,$A$4:$B$78,2,0)),""))</f>
        <v/>
      </c>
      <c r="G32" s="73"/>
      <c r="H32" s="73"/>
      <c r="I32" s="73"/>
      <c r="J32" s="73"/>
      <c r="K32" s="107"/>
      <c r="L32" s="107"/>
      <c r="M32" s="107"/>
      <c r="N32" s="108"/>
    </row>
    <row r="33" spans="1:14" ht="18.75" x14ac:dyDescent="0.3">
      <c r="A33" s="2" t="str">
        <f>IF(D33="","",1)</f>
        <v/>
      </c>
      <c r="B33" s="71"/>
      <c r="C33" s="71"/>
      <c r="D33" s="94" t="str">
        <f>IF((COUNTA($H$4:$H$27)+COUNTA($H$55:$H$78))/11&gt;ROW()-ROW($D$33),$H$3,"")</f>
        <v/>
      </c>
      <c r="E33" s="94"/>
      <c r="F33" s="74" t="str">
        <f ca="1">CONCATENATE(IFERROR(VLOOKUP(1001,$A$4:$B$78,2,0),""),IFERROR(CONCATENATE(", ",VLOOKUP(1002,$A$4:$B$78,2,0)),""),IFERROR(CONCATENATE(", ",VLOOKUP(1003,$A$4:$B$78,2,0)),""),IFERROR(CONCATENATE(", ",VLOOKUP(1004,$A$4:$B$78,2,0)),""),IFERROR(CONCATENATE(", ",VLOOKUP(1005,$A$4:$B$78,2,0)),""),IFERROR(CONCATENATE(", ",VLOOKUP(1006,$A$4:$B$78,2,0)),""),IFERROR(CONCATENATE(", ",VLOOKUP(1007,$A$4:$B$78,2,0)),""),IFERROR(CONCATENATE(", ",VLOOKUP(1008,$A$4:$B$78,2,0)),""),IFERROR(CONCATENATE(", ",VLOOKUP(1009,$A$4:$B$78,2,0)),""),IFERROR(CONCATENATE(", ",VLOOKUP(1010,$A$4:$B$78,2,0)),""),IFERROR(CONCATENATE(", ",VLOOKUP(1011,$A$4:$B$78,2,0)),""))</f>
        <v/>
      </c>
      <c r="G33" s="75"/>
      <c r="H33" s="75"/>
      <c r="I33" s="75"/>
      <c r="J33" s="76"/>
      <c r="K33" s="106"/>
      <c r="L33" s="106"/>
      <c r="M33" s="106"/>
      <c r="N33" s="109"/>
    </row>
    <row r="34" spans="1:14" ht="18.75" x14ac:dyDescent="0.3">
      <c r="A34" s="1" t="str">
        <f>IF(D34="","",A33+1)</f>
        <v/>
      </c>
      <c r="B34" s="72"/>
      <c r="C34" s="72"/>
      <c r="D34" s="77" t="str">
        <f>IF((COUNTA($H$4:$H$27)+COUNTA($H$55:$H$78))/11&gt;ROW()-ROW($D$33),$H$3,"")</f>
        <v/>
      </c>
      <c r="E34" s="79"/>
      <c r="F34" s="77" t="str">
        <f ca="1">CONCATENATE(IFERROR(VLOOKUP(2001,$A$4:$B$78,2,0),""),IFERROR(CONCATENATE(", ",VLOOKUP(2002,$A$4:$B$78,2,0)),""),IFERROR(CONCATENATE(", ",VLOOKUP(2003,$A$4:$B$78,2,0)),""),IFERROR(CONCATENATE(", ",VLOOKUP(2004,$A$4:$B$78,2,0)),""),IFERROR(CONCATENATE(", ",VLOOKUP(2005,$A$4:$B$78,2,0)),""),IFERROR(CONCATENATE(", ",VLOOKUP(2006,$A$4:$B$78,2,0)),""),IFERROR(CONCATENATE(", ",VLOOKUP(2007,$A$4:$B$78,2,0)),""),IFERROR(CONCATENATE(", ",VLOOKUP(2008,$A$4:$B$78,2,0)),""),IFERROR(CONCATENATE(", ",VLOOKUP(2009,$A$4:$B$78,2,0)),""),IFERROR(CONCATENATE(", ",VLOOKUP(2010,$A$4:$B$78,2,0)),""),IFERROR(CONCATENATE(", ",VLOOKUP(2011,$A$4:$B$78,2,0)),""))</f>
        <v/>
      </c>
      <c r="G34" s="78"/>
      <c r="H34" s="78"/>
      <c r="I34" s="78"/>
      <c r="J34" s="79"/>
      <c r="K34" s="101"/>
      <c r="L34" s="101"/>
      <c r="M34" s="101"/>
      <c r="N34" s="102"/>
    </row>
    <row r="35" spans="1:14" ht="19.5" thickBot="1" x14ac:dyDescent="0.35">
      <c r="A35" s="4" t="str">
        <f>IF(D35="","",A34+1)</f>
        <v/>
      </c>
      <c r="B35" s="111"/>
      <c r="C35" s="111"/>
      <c r="D35" s="97" t="str">
        <f>IF((COUNTA($H$4:$H$27)+COUNTA($H$55:$H$78))/11&gt;ROW()-ROW($D$33),$H$3,"")</f>
        <v/>
      </c>
      <c r="E35" s="98"/>
      <c r="F35" s="97" t="str">
        <f ca="1">CONCATENATE(IFERROR(VLOOKUP(3001,$A$4:$B$78,2,0),""),IFERROR(CONCATENATE(", ",VLOOKUP(3002,$A$4:$B$78,2,0)),""),IFERROR(CONCATENATE(", ",VLOOKUP(3003,$A$4:$B$78,2,0)),""),IFERROR(CONCATENATE(", ",VLOOKUP(3004,$A$4:$B$78,2,0)),""),IFERROR(CONCATENATE(", ",VLOOKUP(3005,$A$4:$B$78,2,0)),""),IFERROR(CONCATENATE(", ",VLOOKUP(3006,$A$4:$B$78,2,0)),""),IFERROR(CONCATENATE(", ",VLOOKUP(3007,$A$4:$B$78,2,0)),""),IFERROR(CONCATENATE(", ",VLOOKUP(3008,$A$4:$B$78,2,0)),""),IFERROR(CONCATENATE(", ",VLOOKUP(3009,$A$4:$B$78,2,0)),""),IFERROR(CONCATENATE(", ",VLOOKUP(3010,$A$4:$B$78,2,0)),""),IFERROR(CONCATENATE(", ",VLOOKUP(3011,$A$4:$B$78,2,0)),""))</f>
        <v/>
      </c>
      <c r="G35" s="110"/>
      <c r="H35" s="110"/>
      <c r="I35" s="110"/>
      <c r="J35" s="98"/>
      <c r="K35" s="103"/>
      <c r="L35" s="103"/>
      <c r="M35" s="103"/>
      <c r="N35" s="104"/>
    </row>
    <row r="36" spans="1:14" ht="16.149999999999999" customHeight="1" x14ac:dyDescent="0.25">
      <c r="A36" s="45"/>
      <c r="B36" s="105" t="str">
        <f>IF(CONCATENATE(D30,D33)="","",IF(CONCATENATE(B30,B33)="","Bitte geben Sie für die KiLa Teamnamen an.",IF(CONCATENATE(K30,K33)="","Ohne Teamführer sind die Teams laut Ausschreibung nicht startberechtigt.",IF(CONCATENATE(M30,M33)="","Ohne weiteren Helfer sind die Teams laut Ausschreibung nicht startberechtigt.",IF(COUNTIF(K30:L35,"")&gt;COUNTIF(D30:E35,""),"Bitte geben Sie weitere Helfer an, damit alle Teams startberechtigt sind.",IF(COUNTIF(M30:N35,"")&gt;COUNTIF(D30:E35,""),"Bitte geben Sie weitere Helfer an, damit alle Teams startberechtigt sind.",IF(COUNTIF(B30:C35,"")&gt;COUNTIF(D30:E35,""),"Bitte geben Sie jedem Team einen Teamnamen.",IF(48-COUNTIF(G4:G27,"")+COUNTIF(G55:G78,"")&lt;(3-COUNTIF(D30:D32,""))*6,"Mindestens ein Team der U8 ist nicht vollständig besetzt.",IF(48-COUNTIF(H4:H27,"")+COUNTIF(H55:H78,"")&lt;(3-COUNTIF(D33:D35,""))*6,"Mindestens ein Team der U10 ist nicht vollständig besetzt.",IF(COUNTIF(F30:F35,"")&lt;COUNTIF(D30:D35,""),"Ab dem 12. gemeldeten Athleten wird ein zweites Team freigeschaltet.",""))))))))))</f>
        <v/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ht="28.15" customHeight="1" thickBot="1" x14ac:dyDescent="0.3">
      <c r="A37" s="87" t="s">
        <v>22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1:14" s="13" customFormat="1" ht="19.5" thickBot="1" x14ac:dyDescent="0.35">
      <c r="A38" s="50" t="s">
        <v>0</v>
      </c>
      <c r="B38" s="81" t="s">
        <v>5</v>
      </c>
      <c r="C38" s="82"/>
      <c r="D38" s="83"/>
      <c r="E38" s="85" t="s">
        <v>4</v>
      </c>
      <c r="F38" s="86"/>
      <c r="G38" s="17" t="s">
        <v>23</v>
      </c>
      <c r="H38" s="18" t="s">
        <v>24</v>
      </c>
      <c r="I38" s="17" t="s">
        <v>23</v>
      </c>
      <c r="J38" s="18" t="s">
        <v>24</v>
      </c>
      <c r="K38" s="17" t="s">
        <v>23</v>
      </c>
      <c r="L38" s="18" t="s">
        <v>24</v>
      </c>
      <c r="M38" s="17" t="s">
        <v>23</v>
      </c>
      <c r="N38" s="18" t="s">
        <v>24</v>
      </c>
    </row>
    <row r="39" spans="1:14" ht="15" customHeight="1" x14ac:dyDescent="0.25">
      <c r="A39" s="113" t="str">
        <f>IF(B39="","","1.")</f>
        <v/>
      </c>
      <c r="B39" s="120" t="str">
        <f>IF(E39="","",CONCATENATE($C$1,IF(B41="",""," I")))</f>
        <v/>
      </c>
      <c r="C39" s="120"/>
      <c r="D39" s="120"/>
      <c r="E39" s="122" t="str">
        <f>IF((COUNTA($M$4:$M$27)+COUNTA($M$55:$M$78))/9&gt;ROUNDDOWN((ROW()-ROW($E$39))/2,0),$M$3,"")</f>
        <v/>
      </c>
      <c r="F39" s="123"/>
      <c r="G39" s="47"/>
      <c r="H39" s="15" t="str">
        <f ca="1">IFERROR(VLOOKUP(VLOOKUP(LEFT(OFFSET($A39,-(ROW()-ROW($E$39)-ROUNDDOWN((ROW()-ROW($E$39))/2,0)),0),1)*10000+ROW()-ROW($E$39)-ROUNDDOWN((ROW()-ROW($E$39))/2,0)+(COLUMN()-COLUMN($F$38))/2,$Q$4:$S$78,3,0),$A$3:$B$78,2,0),"")</f>
        <v/>
      </c>
      <c r="I39" s="41"/>
      <c r="J39" s="11" t="str">
        <f t="shared" ref="J39:J40" ca="1" si="4">IFERROR(VLOOKUP(VLOOKUP(LEFT(OFFSET($A39,-(ROW()-ROW($E$39)-ROUNDDOWN((ROW()-ROW($E$39))/2,0)),0),1)*10000+ROW()-ROW($E$39)-ROUNDDOWN((ROW()-ROW($E$39))/2,0)+(COLUMN()-COLUMN($F$38))/2,$Q$4:$S$78,3,0),$A$3:$B$78,2,0),"")</f>
        <v/>
      </c>
      <c r="K39" s="41"/>
      <c r="L39" s="11" t="str">
        <f t="shared" ref="L39:L40" ca="1" si="5">IFERROR(VLOOKUP(VLOOKUP(LEFT(OFFSET($A39,-(ROW()-ROW($E$39)-ROUNDDOWN((ROW()-ROW($E$39))/2,0)),0),1)*10000+ROW()-ROW($E$39)-ROUNDDOWN((ROW()-ROW($E$39))/2,0)+(COLUMN()-COLUMN($F$38))/2,$Q$4:$S$78,3,0),$A$3:$B$78,2,0),"")</f>
        <v/>
      </c>
      <c r="M39" s="41"/>
      <c r="N39" s="11" t="str">
        <f t="shared" ref="N39:N40" ca="1" si="6">IFERROR(VLOOKUP(VLOOKUP(LEFT(OFFSET($A39,-(ROW()-ROW($E$39)-ROUNDDOWN((ROW()-ROW($E$39))/2,0)),0),1)*10000+ROW()-ROW($E$39)-ROUNDDOWN((ROW()-ROW($E$39))/2,0)+(COLUMN()-COLUMN($F$38))/2,$Q$4:$S$78,3,0),$A$3:$B$78,2,0),"")</f>
        <v/>
      </c>
    </row>
    <row r="40" spans="1:14" ht="15" customHeight="1" x14ac:dyDescent="0.25">
      <c r="A40" s="114"/>
      <c r="B40" s="121"/>
      <c r="C40" s="121"/>
      <c r="D40" s="121"/>
      <c r="E40" s="124"/>
      <c r="F40" s="125"/>
      <c r="G40" s="48"/>
      <c r="H40" s="11" t="str">
        <f ca="1">IFERROR(VLOOKUP(VLOOKUP(LEFT(OFFSET($A40,-(ROW()-ROW($E$39)-ROUNDDOWN((ROW()-ROW($E$39))/2,0)),0),1)*10000+ROW()-ROW($E$39)-ROUNDDOWN((ROW()-ROW($E$39))/2,0)+(COLUMN()-COLUMN($F$38))/2,$Q$4:$S$78,3,0),$A$3:$B$78,2,0),"")</f>
        <v/>
      </c>
      <c r="I40" s="41"/>
      <c r="J40" s="11" t="str">
        <f t="shared" ca="1" si="4"/>
        <v/>
      </c>
      <c r="K40" s="41"/>
      <c r="L40" s="11" t="str">
        <f t="shared" ca="1" si="5"/>
        <v/>
      </c>
      <c r="M40" s="41"/>
      <c r="N40" s="11" t="str">
        <f t="shared" ca="1" si="6"/>
        <v/>
      </c>
    </row>
    <row r="41" spans="1:14" ht="15" customHeight="1" x14ac:dyDescent="0.25">
      <c r="A41" s="114" t="str">
        <f>IF(B41="","","2.")</f>
        <v/>
      </c>
      <c r="B41" s="121" t="str">
        <f t="shared" ref="B41:B42" si="7">IF(E41="","",CONCATENATE($C$1," II"))</f>
        <v/>
      </c>
      <c r="C41" s="121"/>
      <c r="D41" s="121"/>
      <c r="E41" s="126" t="str">
        <f>IF((COUNTA($M$4:$M$27)+COUNTA($M$55:$M$78))/9&gt;ROUNDDOWN((ROW()-ROW($E$39))/2,0),$M$3,"")</f>
        <v/>
      </c>
      <c r="F41" s="127"/>
      <c r="G41" s="48"/>
      <c r="H41" s="11" t="str">
        <f ca="1">IFERROR(VLOOKUP(VLOOKUP(LEFT(OFFSET($A41,-(ROW()-ROW($E$39)-ROUNDDOWN((ROW()-ROW($E$39))/2,0)*2),0),1)*10000+ROW()-ROW($E$39)-ROUNDDOWN((ROW()-ROW($E$39))/2,0)+(COLUMN()-COLUMN($F$38))/2,$Q$4:$S$78,3,0),$A$3:$B$78,2,0),"")</f>
        <v/>
      </c>
      <c r="I41" s="48"/>
      <c r="J41" s="11" t="str">
        <f t="shared" ref="J41" ca="1" si="8">IFERROR(VLOOKUP(VLOOKUP(LEFT(OFFSET($A41,-(ROW()-ROW($E$39)-ROUNDDOWN((ROW()-ROW($E$39))/2,0)*2),0),1)*10000+ROW()-ROW($E$39)-ROUNDDOWN((ROW()-ROW($E$39))/2,0)+(COLUMN()-COLUMN($F$38))/2,$Q$4:$S$78,3,0),$A$3:$B$78,2,0),"")</f>
        <v/>
      </c>
      <c r="K41" s="48"/>
      <c r="L41" s="11" t="str">
        <f t="shared" ref="L41" ca="1" si="9">IFERROR(VLOOKUP(VLOOKUP(LEFT(OFFSET($A41,-(ROW()-ROW($E$39)-ROUNDDOWN((ROW()-ROW($E$39))/2,0)*2),0),1)*10000+ROW()-ROW($E$39)-ROUNDDOWN((ROW()-ROW($E$39))/2,0)+(COLUMN()-COLUMN($F$38))/2,$Q$4:$S$78,3,0),$A$3:$B$78,2,0),"")</f>
        <v/>
      </c>
      <c r="M41" s="48"/>
      <c r="N41" s="11" t="str">
        <f t="shared" ref="N41" ca="1" si="10">IFERROR(VLOOKUP(VLOOKUP(LEFT(OFFSET($A41,-(ROW()-ROW($E$39)-ROUNDDOWN((ROW()-ROW($E$39))/2,0)*2),0),1)*10000+ROW()-ROW($E$39)-ROUNDDOWN((ROW()-ROW($E$39))/2,0)+(COLUMN()-COLUMN($F$38))/2,$Q$4:$S$78,3,0),$A$3:$B$78,2,0),"")</f>
        <v/>
      </c>
    </row>
    <row r="42" spans="1:14" ht="15" customHeight="1" x14ac:dyDescent="0.25">
      <c r="A42" s="114"/>
      <c r="B42" s="121" t="str">
        <f t="shared" si="7"/>
        <v/>
      </c>
      <c r="C42" s="121"/>
      <c r="D42" s="121"/>
      <c r="E42" s="128"/>
      <c r="F42" s="129"/>
      <c r="G42" s="48"/>
      <c r="H42" s="11" t="str">
        <f ca="1">IFERROR(VLOOKUP(VLOOKUP(LEFT(OFFSET($A42,-(ROW()-ROW($E$39)-ROUNDDOWN((ROW()-ROW($E$39))/2,0)*2),0),1)*10000+ROW()-ROW($E$39)-ROUNDDOWN((ROW()-ROW($E$39))/2,0)+3+(COLUMN()-COLUMN($F$38))/2,$Q$4:$S$78,3,0),$A$3:$B$78,2,0),"")</f>
        <v/>
      </c>
      <c r="I42" s="41"/>
      <c r="J42" s="11" t="str">
        <f t="shared" ref="J42" ca="1" si="11">IFERROR(VLOOKUP(VLOOKUP(LEFT(OFFSET($A42,-(ROW()-ROW($E$39)-ROUNDDOWN((ROW()-ROW($E$39))/2,0)*2),0),1)*10000+ROW()-ROW($E$39)-ROUNDDOWN((ROW()-ROW($E$39))/2,0)+3+(COLUMN()-COLUMN($F$38))/2,$Q$4:$S$78,3,0),$A$3:$B$78,2,0),"")</f>
        <v/>
      </c>
      <c r="K42" s="41"/>
      <c r="L42" s="11" t="str">
        <f t="shared" ref="L42" ca="1" si="12">IFERROR(VLOOKUP(VLOOKUP(LEFT(OFFSET($A42,-(ROW()-ROW($E$39)-ROUNDDOWN((ROW()-ROW($E$39))/2,0)*2),0),1)*10000+ROW()-ROW($E$39)-ROUNDDOWN((ROW()-ROW($E$39))/2,0)+3+(COLUMN()-COLUMN($F$38))/2,$Q$4:$S$78,3,0),$A$3:$B$78,2,0),"")</f>
        <v/>
      </c>
      <c r="M42" s="41"/>
      <c r="N42" s="11" t="str">
        <f t="shared" ref="N42" ca="1" si="13">IFERROR(VLOOKUP(VLOOKUP(LEFT(OFFSET($A42,-(ROW()-ROW($E$39)-ROUNDDOWN((ROW()-ROW($E$39))/2,0)*2),0),1)*10000+ROW()-ROW($E$39)-ROUNDDOWN((ROW()-ROW($E$39))/2,0)+3+(COLUMN()-COLUMN($F$38))/2,$Q$4:$S$78,3,0),$A$3:$B$78,2,0),"")</f>
        <v/>
      </c>
    </row>
    <row r="43" spans="1:14" ht="15" customHeight="1" x14ac:dyDescent="0.25">
      <c r="A43" s="114" t="str">
        <f>IF(B43="","","3.")</f>
        <v/>
      </c>
      <c r="B43" s="121"/>
      <c r="C43" s="121"/>
      <c r="D43" s="121"/>
      <c r="E43" s="126"/>
      <c r="F43" s="127"/>
      <c r="G43" s="48"/>
      <c r="H43" s="11"/>
      <c r="I43" s="41"/>
      <c r="J43" s="11"/>
      <c r="K43" s="41"/>
      <c r="L43" s="11"/>
      <c r="M43" s="41"/>
      <c r="N43" s="11"/>
    </row>
    <row r="44" spans="1:14" ht="15" customHeight="1" thickBot="1" x14ac:dyDescent="0.3">
      <c r="A44" s="133"/>
      <c r="B44" s="134"/>
      <c r="C44" s="134"/>
      <c r="D44" s="134"/>
      <c r="E44" s="131"/>
      <c r="F44" s="132"/>
      <c r="G44" s="49"/>
      <c r="H44" s="25"/>
      <c r="I44" s="42"/>
      <c r="J44" s="25"/>
      <c r="K44" s="42"/>
      <c r="L44" s="25"/>
      <c r="M44" s="42"/>
      <c r="N44" s="25"/>
    </row>
    <row r="45" spans="1:14" ht="15" customHeight="1" x14ac:dyDescent="0.25">
      <c r="A45" s="113" t="str">
        <f>IF(B45="","","1.")</f>
        <v/>
      </c>
      <c r="B45" s="120" t="str">
        <f>IF(E45="","",CONCATENATE($C$1,IF(E47="",""," I")))</f>
        <v/>
      </c>
      <c r="C45" s="120"/>
      <c r="D45" s="120"/>
      <c r="E45" s="122" t="str">
        <f>IF((COUNTA($N$4:$N$27)+COUNTA($N$55:$N$78))/9&gt;ROUNDDOWN((ROW()-ROW($E$45))/2,0),$N$3,"")</f>
        <v/>
      </c>
      <c r="F45" s="123"/>
      <c r="G45" s="51"/>
      <c r="H45" s="26" t="str">
        <f t="shared" ref="H45:N46" ca="1" si="14">IFERROR(VLOOKUP(VLOOKUP(LEFT(OFFSET($A45,-(ROW()-ROW($E$45)-ROUNDDOWN((ROW()-ROW($E$45))/2,0)*2),0),1)*100000+(ROW()-ROW($E$45)-ROUNDDOWN((ROW()-ROW($E$45))/2,0))*4-ROUNDDOWN((ROW()-ROW($E$45))/2,0)+(COLUMN()-COLUMN($F$44))/2,$R$4:$S$78,2,0),$A$3:$B$78,2,0),"")</f>
        <v/>
      </c>
      <c r="I45" s="43"/>
      <c r="J45" s="26" t="str">
        <f t="shared" ca="1" si="14"/>
        <v/>
      </c>
      <c r="K45" s="43"/>
      <c r="L45" s="26" t="str">
        <f t="shared" ca="1" si="14"/>
        <v/>
      </c>
      <c r="M45" s="43"/>
      <c r="N45" s="26" t="str">
        <f t="shared" ca="1" si="14"/>
        <v/>
      </c>
    </row>
    <row r="46" spans="1:14" ht="15" customHeight="1" x14ac:dyDescent="0.25">
      <c r="A46" s="114"/>
      <c r="B46" s="121" t="str">
        <f>IF(E46="","",CONCATENATE($C$1," II"))</f>
        <v/>
      </c>
      <c r="C46" s="121"/>
      <c r="D46" s="121"/>
      <c r="E46" s="124" t="str">
        <f>IF((COUNTA($N$4:$N$27)+COUNTA($N$55:$N$78))/6&gt;ROW()-ROW($E$45),$N$3,"")</f>
        <v/>
      </c>
      <c r="F46" s="125"/>
      <c r="G46" s="48"/>
      <c r="H46" s="11" t="str">
        <f t="shared" ca="1" si="14"/>
        <v/>
      </c>
      <c r="I46" s="41"/>
      <c r="J46" s="11" t="str">
        <f t="shared" ca="1" si="14"/>
        <v/>
      </c>
      <c r="K46" s="41"/>
      <c r="L46" s="11" t="str">
        <f t="shared" ca="1" si="14"/>
        <v/>
      </c>
      <c r="M46" s="41"/>
      <c r="N46" s="11" t="str">
        <f t="shared" ca="1" si="14"/>
        <v/>
      </c>
    </row>
    <row r="47" spans="1:14" ht="15" customHeight="1" x14ac:dyDescent="0.25">
      <c r="A47" s="114" t="str">
        <f>IF(B47="","","2.")</f>
        <v/>
      </c>
      <c r="B47" s="121" t="str">
        <f t="shared" ref="B47:B48" si="15">IF(E47="","",CONCATENATE($C$1," II"))</f>
        <v/>
      </c>
      <c r="C47" s="121"/>
      <c r="D47" s="121"/>
      <c r="E47" s="126" t="str">
        <f>IF((COUNTA($N$4:$N$27)+COUNTA($N$55:$N$78))/9&gt;ROUNDDOWN((ROW()-ROW($E$45))/2,0),$N$3,"")</f>
        <v/>
      </c>
      <c r="F47" s="127"/>
      <c r="G47" s="48"/>
      <c r="H47" s="11" t="str">
        <f ca="1">IFERROR(VLOOKUP(VLOOKUP(LEFT(OFFSET($A47,-(ROW()-ROW($E$45)-ROUNDDOWN((ROW()-ROW($E$45))/2,0)*2),0),1)*100000+(ROW()-ROW($E$45)-ROUNDDOWN((ROW()-ROW($E$45))/2,0))-ROUNDDOWN((ROW()-ROW($E$45))/2,0)+(COLUMN()-COLUMN($F$44))/2,$R$4:$S$78,2,0),$A$3:$B$78,2,0),"")</f>
        <v/>
      </c>
      <c r="I47" s="41"/>
      <c r="J47" s="11" t="str">
        <f t="shared" ref="J47" ca="1" si="16">IFERROR(VLOOKUP(VLOOKUP(LEFT(OFFSET($A47,-(ROW()-ROW($E$45)-ROUNDDOWN((ROW()-ROW($E$45))/2,0)*2),0),1)*100000+(ROW()-ROW($E$45)-ROUNDDOWN((ROW()-ROW($E$45))/2,0))-ROUNDDOWN((ROW()-ROW($E$45))/2,0)+(COLUMN()-COLUMN($F$44))/2,$R$4:$S$78,2,0),$A$3:$B$78,2,0),"")</f>
        <v/>
      </c>
      <c r="K47" s="41"/>
      <c r="L47" s="11" t="str">
        <f t="shared" ref="L47" ca="1" si="17">IFERROR(VLOOKUP(VLOOKUP(LEFT(OFFSET($A47,-(ROW()-ROW($E$45)-ROUNDDOWN((ROW()-ROW($E$45))/2,0)*2),0),1)*100000+(ROW()-ROW($E$45)-ROUNDDOWN((ROW()-ROW($E$45))/2,0))-ROUNDDOWN((ROW()-ROW($E$45))/2,0)+(COLUMN()-COLUMN($F$44))/2,$R$4:$S$78,2,0),$A$3:$B$78,2,0),"")</f>
        <v/>
      </c>
      <c r="M47" s="41"/>
      <c r="N47" s="11" t="str">
        <f t="shared" ref="N47" ca="1" si="18">IFERROR(VLOOKUP(VLOOKUP(LEFT(OFFSET($A47,-(ROW()-ROW($E$45)-ROUNDDOWN((ROW()-ROW($E$45))/2,0)*2),0),1)*100000+(ROW()-ROW($E$45)-ROUNDDOWN((ROW()-ROW($E$45))/2,0))-ROUNDDOWN((ROW()-ROW($E$45))/2,0)+(COLUMN()-COLUMN($F$44))/2,$R$4:$S$78,2,0),$A$3:$B$78,2,0),"")</f>
        <v/>
      </c>
    </row>
    <row r="48" spans="1:14" ht="15" customHeight="1" x14ac:dyDescent="0.25">
      <c r="A48" s="114"/>
      <c r="B48" s="121" t="str">
        <f t="shared" si="15"/>
        <v/>
      </c>
      <c r="C48" s="121"/>
      <c r="D48" s="121"/>
      <c r="E48" s="128" t="str">
        <f t="shared" ref="E48" si="19">IF((COUNTA($N$4:$N$27)+COUNTA($N$55:$N$78))/6&gt;ROW()-ROW($E$45),$N$3,"")</f>
        <v/>
      </c>
      <c r="F48" s="129"/>
      <c r="G48" s="48"/>
      <c r="H48" s="11" t="str">
        <f ca="1">IFERROR(VLOOKUP(VLOOKUP(LEFT(OFFSET($A48,-(ROW()-ROW($E$45)-ROUNDDOWN((ROW()-ROW($E$45))/2,0)*2),0),1)*100000+(ROW()-ROW($E$45)-ROUNDDOWN((ROW()-ROW($E$45))/2,0))+3-ROUNDDOWN((ROW()-ROW($E$45))/2,0)+(COLUMN()-COLUMN($F$44))/2,$R$4:$S$78,2,0),$A$3:$B$78,2,0),"")</f>
        <v/>
      </c>
      <c r="I48" s="41"/>
      <c r="J48" s="11" t="str">
        <f t="shared" ref="J48" ca="1" si="20">IFERROR(VLOOKUP(VLOOKUP(LEFT(OFFSET($A48,-(ROW()-ROW($E$45)-ROUNDDOWN((ROW()-ROW($E$45))/2,0)*2),0),1)*100000+(ROW()-ROW($E$45)-ROUNDDOWN((ROW()-ROW($E$45))/2,0))+3-ROUNDDOWN((ROW()-ROW($E$45))/2,0)+(COLUMN()-COLUMN($F$44))/2,$R$4:$S$78,2,0),$A$3:$B$78,2,0),"")</f>
        <v/>
      </c>
      <c r="K48" s="41"/>
      <c r="L48" s="11" t="str">
        <f t="shared" ref="L48" ca="1" si="21">IFERROR(VLOOKUP(VLOOKUP(LEFT(OFFSET($A48,-(ROW()-ROW($E$45)-ROUNDDOWN((ROW()-ROW($E$45))/2,0)*2),0),1)*100000+(ROW()-ROW($E$45)-ROUNDDOWN((ROW()-ROW($E$45))/2,0))+3-ROUNDDOWN((ROW()-ROW($E$45))/2,0)+(COLUMN()-COLUMN($F$44))/2,$R$4:$S$78,2,0),$A$3:$B$78,2,0),"")</f>
        <v/>
      </c>
      <c r="M48" s="41"/>
      <c r="N48" s="11" t="str">
        <f t="shared" ref="N48" ca="1" si="22">IFERROR(VLOOKUP(VLOOKUP(LEFT(OFFSET($A48,-(ROW()-ROW($E$45)-ROUNDDOWN((ROW()-ROW($E$45))/2,0)*2),0),1)*100000+(ROW()-ROW($E$45)-ROUNDDOWN((ROW()-ROW($E$45))/2,0))+3-ROUNDDOWN((ROW()-ROW($E$45))/2,0)+(COLUMN()-COLUMN($F$44))/2,$R$4:$S$78,2,0),$A$3:$B$78,2,0),"")</f>
        <v/>
      </c>
    </row>
    <row r="49" spans="1:19" ht="15" customHeight="1" x14ac:dyDescent="0.25">
      <c r="A49" s="114" t="str">
        <f>IF(B49="","","3.")</f>
        <v/>
      </c>
      <c r="B49" s="121" t="str">
        <f>IF(E49="","",CONCATENATE($C$1," III"))</f>
        <v/>
      </c>
      <c r="C49" s="121"/>
      <c r="D49" s="121"/>
      <c r="E49" s="126" t="str">
        <f>IF((COUNTA($N$4:$N$27)+COUNTA($N$55:$N$78))/9&gt;ROUNDDOWN((ROW()-ROW($E$45))/2,0),$N$3,"")</f>
        <v/>
      </c>
      <c r="F49" s="127"/>
      <c r="G49" s="49"/>
      <c r="H49" s="25"/>
      <c r="I49" s="42"/>
      <c r="J49" s="25"/>
      <c r="K49" s="42"/>
      <c r="L49" s="25"/>
      <c r="M49" s="42"/>
      <c r="N49" s="25"/>
    </row>
    <row r="50" spans="1:19" ht="15" customHeight="1" thickBot="1" x14ac:dyDescent="0.3">
      <c r="A50" s="119"/>
      <c r="B50" s="130" t="str">
        <f>IF(E43="","",CONCATENATE($C$1," III"))</f>
        <v/>
      </c>
      <c r="C50" s="130"/>
      <c r="D50" s="130"/>
      <c r="E50" s="131" t="str">
        <f t="shared" ref="E50" si="23">IF((COUNTA($N$4:$N$27)+COUNTA($N$55:$N$78))/6&gt;ROW()-ROW($E$45),$N$3,"")</f>
        <v/>
      </c>
      <c r="F50" s="132"/>
      <c r="G50" s="52"/>
      <c r="H50" s="12"/>
      <c r="I50" s="44"/>
      <c r="J50" s="12"/>
      <c r="K50" s="44"/>
      <c r="L50" s="12"/>
      <c r="M50" s="44"/>
      <c r="N50" s="12"/>
    </row>
    <row r="51" spans="1:19" ht="18.75" x14ac:dyDescent="0.3">
      <c r="B51" s="84"/>
      <c r="C51" s="84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9" ht="80.45" customHeight="1" thickBot="1" x14ac:dyDescent="0.5">
      <c r="A52" s="19"/>
      <c r="B52" s="21" t="s">
        <v>25</v>
      </c>
      <c r="C52" s="116" t="str">
        <f>C1</f>
        <v>[Verein]</v>
      </c>
      <c r="D52" s="116"/>
      <c r="E52" s="116"/>
      <c r="F52" s="115" t="s">
        <v>26</v>
      </c>
      <c r="G52" s="115"/>
      <c r="H52" s="115"/>
      <c r="I52" s="115"/>
      <c r="J52" s="115"/>
      <c r="K52" s="115"/>
      <c r="L52" s="115"/>
      <c r="M52" s="115"/>
      <c r="N52" s="115"/>
    </row>
    <row r="53" spans="1:19" ht="24.6" customHeight="1" thickBot="1" x14ac:dyDescent="0.3">
      <c r="B53" s="117"/>
      <c r="C53" s="117"/>
      <c r="D53" s="117"/>
      <c r="E53" s="117"/>
      <c r="F53" s="118"/>
      <c r="G53" s="66" t="s">
        <v>6</v>
      </c>
      <c r="H53" s="67"/>
      <c r="I53" s="66" t="s">
        <v>9</v>
      </c>
      <c r="J53" s="68"/>
      <c r="K53" s="68"/>
      <c r="L53" s="67"/>
      <c r="M53" s="66" t="s">
        <v>5</v>
      </c>
      <c r="N53" s="67"/>
    </row>
    <row r="54" spans="1:19" x14ac:dyDescent="0.25">
      <c r="A54" s="5"/>
      <c r="B54" s="2" t="s">
        <v>1</v>
      </c>
      <c r="C54" s="3" t="s">
        <v>2</v>
      </c>
      <c r="D54" s="3" t="s">
        <v>3</v>
      </c>
      <c r="E54" s="58" t="s">
        <v>28</v>
      </c>
      <c r="F54" s="10" t="s">
        <v>4</v>
      </c>
      <c r="G54" s="9" t="s">
        <v>7</v>
      </c>
      <c r="H54" s="10" t="s">
        <v>8</v>
      </c>
      <c r="I54" s="9" t="s">
        <v>10</v>
      </c>
      <c r="J54" s="8" t="s">
        <v>11</v>
      </c>
      <c r="K54" s="8" t="s">
        <v>12</v>
      </c>
      <c r="L54" s="10" t="s">
        <v>13</v>
      </c>
      <c r="M54" s="9" t="s">
        <v>14</v>
      </c>
      <c r="N54" s="10" t="s">
        <v>15</v>
      </c>
    </row>
    <row r="55" spans="1:19" x14ac:dyDescent="0.25">
      <c r="A55" s="23">
        <f ca="1">IF(LARGE(O55:P55,1)=0,ROW(),LARGE(O55:P55,1))</f>
        <v>55</v>
      </c>
      <c r="B55" s="27"/>
      <c r="C55" s="28"/>
      <c r="D55" s="29"/>
      <c r="E55" s="30"/>
      <c r="F55" s="22" t="str">
        <f ca="1">IFERROR(IF(D55="","",IF(E55="","",IF(YEAR(TODAY())-D55&lt;10,IF(YEAR(TODAY())-D55&lt;8,"U8","U10"),CONCATENATE(UPPER(E55),YEAR(TODAY())-D55)))),"")</f>
        <v/>
      </c>
      <c r="G55" s="35"/>
      <c r="H55" s="36"/>
      <c r="I55" s="35"/>
      <c r="J55" s="37"/>
      <c r="K55" s="37"/>
      <c r="L55" s="36"/>
      <c r="M55" s="35"/>
      <c r="N55" s="36"/>
      <c r="O55">
        <f>IF(G55="x",1,G55)*100+COUNTIF(G$4:G55,G55)</f>
        <v>0</v>
      </c>
      <c r="P55">
        <f ca="1">IF(H55="x",1,H55)*1000+COUNTIF(H$4:H55,H55)</f>
        <v>0</v>
      </c>
      <c r="Q55">
        <f>IF(M55="x",1,M55)*10000+COUNTIF(M$4:M$35,M55)+COUNTIF(M$55:M55,M55)</f>
        <v>0</v>
      </c>
      <c r="R55">
        <f>IF(N55="x",1,N55)*100000+COUNTIF(N$4:$N$27,N55)+COUNTIF(N$55:N55,N55)</f>
        <v>0</v>
      </c>
      <c r="S55">
        <f ca="1">A55</f>
        <v>55</v>
      </c>
    </row>
    <row r="56" spans="1:19" x14ac:dyDescent="0.25">
      <c r="A56" s="23">
        <f t="shared" ref="A56:A78" ca="1" si="24">IF(LARGE(O56:P56,1)=0,ROW(),LARGE(O56:P56,1))</f>
        <v>56</v>
      </c>
      <c r="B56" s="27"/>
      <c r="C56" s="28"/>
      <c r="D56" s="29"/>
      <c r="E56" s="30"/>
      <c r="F56" s="22" t="str">
        <f t="shared" ref="F56:F77" ca="1" si="25">IFERROR(IF(D56="","",IF(E56="","",IF(YEAR(TODAY())-D56&lt;10,IF(YEAR(TODAY())-D56&lt;8,"U8","U10"),CONCATENATE(UPPER(E56),YEAR(TODAY())-D56)))),"")</f>
        <v/>
      </c>
      <c r="G56" s="35"/>
      <c r="H56" s="36"/>
      <c r="I56" s="35"/>
      <c r="J56" s="37"/>
      <c r="K56" s="37"/>
      <c r="L56" s="36"/>
      <c r="M56" s="35"/>
      <c r="N56" s="36"/>
      <c r="O56">
        <f>IF(G56="x",1,G56)*100+COUNTIF(G$4:G56,G56)</f>
        <v>0</v>
      </c>
      <c r="P56">
        <f ca="1">IF(H56="x",1,H56)*1000+COUNTIF(H$4:H56,H56)</f>
        <v>0</v>
      </c>
      <c r="Q56">
        <f>IF(M56="x",1,M56)*10000+COUNTIF(M$4:M$35,M56)+COUNTIF(M$55:M56,M56)</f>
        <v>0</v>
      </c>
      <c r="R56">
        <f>IF(N56="x",1,N56)*100000+COUNTIF(N$4:$N$27,N56)+COUNTIF(N$55:N56,N56)</f>
        <v>0</v>
      </c>
      <c r="S56">
        <f t="shared" ref="S56:S78" ca="1" si="26">A56</f>
        <v>56</v>
      </c>
    </row>
    <row r="57" spans="1:19" x14ac:dyDescent="0.25">
      <c r="A57" s="23">
        <f t="shared" ca="1" si="24"/>
        <v>57</v>
      </c>
      <c r="B57" s="27"/>
      <c r="C57" s="28"/>
      <c r="D57" s="29"/>
      <c r="E57" s="30"/>
      <c r="F57" s="22" t="str">
        <f t="shared" ca="1" si="25"/>
        <v/>
      </c>
      <c r="G57" s="35"/>
      <c r="H57" s="36"/>
      <c r="I57" s="35"/>
      <c r="J57" s="37"/>
      <c r="K57" s="37"/>
      <c r="L57" s="36"/>
      <c r="M57" s="35"/>
      <c r="N57" s="36"/>
      <c r="O57">
        <f>IF(G57="x",1,G57)*100+COUNTIF(G$4:G57,G57)</f>
        <v>0</v>
      </c>
      <c r="P57">
        <f ca="1">IF(H57="x",1,H57)*1000+COUNTIF(H$4:H57,H57)</f>
        <v>0</v>
      </c>
      <c r="Q57">
        <f>IF(M57="x",1,M57)*10000+COUNTIF(M$4:M$35,M57)+COUNTIF(M$55:M57,M57)</f>
        <v>0</v>
      </c>
      <c r="R57">
        <f>IF(N57="x",1,N57)*100000+COUNTIF(N$4:$N$27,N57)+COUNTIF(N$55:N57,N57)</f>
        <v>0</v>
      </c>
      <c r="S57">
        <f t="shared" ca="1" si="26"/>
        <v>57</v>
      </c>
    </row>
    <row r="58" spans="1:19" x14ac:dyDescent="0.25">
      <c r="A58" s="23">
        <f t="shared" ca="1" si="24"/>
        <v>58</v>
      </c>
      <c r="B58" s="27"/>
      <c r="C58" s="28"/>
      <c r="D58" s="29"/>
      <c r="E58" s="30"/>
      <c r="F58" s="22" t="str">
        <f t="shared" ca="1" si="25"/>
        <v/>
      </c>
      <c r="G58" s="35"/>
      <c r="H58" s="36"/>
      <c r="I58" s="35"/>
      <c r="J58" s="37"/>
      <c r="K58" s="37"/>
      <c r="L58" s="36"/>
      <c r="M58" s="35"/>
      <c r="N58" s="36"/>
      <c r="O58">
        <f>IF(G58="x",1,G58)*100+COUNTIF(G$4:G58,G58)</f>
        <v>0</v>
      </c>
      <c r="P58">
        <f ca="1">IF(H58="x",1,H58)*1000+COUNTIF(H$4:H58,H58)</f>
        <v>0</v>
      </c>
      <c r="Q58">
        <f>IF(M58="x",1,M58)*10000+COUNTIF(M$4:M$35,M58)+COUNTIF(M$55:M58,M58)</f>
        <v>0</v>
      </c>
      <c r="R58">
        <f>IF(N58="x",1,N58)*100000+COUNTIF(N$4:$N$27,N58)+COUNTIF(N$55:N58,N58)</f>
        <v>0</v>
      </c>
      <c r="S58">
        <f t="shared" ca="1" si="26"/>
        <v>58</v>
      </c>
    </row>
    <row r="59" spans="1:19" x14ac:dyDescent="0.25">
      <c r="A59" s="23">
        <f t="shared" ca="1" si="24"/>
        <v>59</v>
      </c>
      <c r="B59" s="27"/>
      <c r="C59" s="28"/>
      <c r="D59" s="29"/>
      <c r="E59" s="30"/>
      <c r="F59" s="22" t="str">
        <f t="shared" ca="1" si="25"/>
        <v/>
      </c>
      <c r="G59" s="35"/>
      <c r="H59" s="36"/>
      <c r="I59" s="35"/>
      <c r="J59" s="37"/>
      <c r="K59" s="37"/>
      <c r="L59" s="36"/>
      <c r="M59" s="35"/>
      <c r="N59" s="36"/>
      <c r="O59">
        <f>IF(G59="x",1,G59)*100+COUNTIF(G$4:G59,G59)</f>
        <v>0</v>
      </c>
      <c r="P59">
        <f ca="1">IF(H59="x",1,H59)*1000+COUNTIF(H$4:H59,H59)</f>
        <v>0</v>
      </c>
      <c r="Q59">
        <f>IF(M59="x",1,M59)*10000+COUNTIF(M$4:M$35,M59)+COUNTIF(M$55:M59,M59)</f>
        <v>0</v>
      </c>
      <c r="R59">
        <f>IF(N59="x",1,N59)*100000+COUNTIF(N$4:$N$27,N59)+COUNTIF(N$55:N59,N59)</f>
        <v>0</v>
      </c>
      <c r="S59">
        <f t="shared" ca="1" si="26"/>
        <v>59</v>
      </c>
    </row>
    <row r="60" spans="1:19" x14ac:dyDescent="0.25">
      <c r="A60" s="23">
        <f t="shared" ca="1" si="24"/>
        <v>60</v>
      </c>
      <c r="B60" s="27"/>
      <c r="C60" s="28"/>
      <c r="D60" s="29"/>
      <c r="E60" s="30"/>
      <c r="F60" s="22" t="str">
        <f t="shared" ca="1" si="25"/>
        <v/>
      </c>
      <c r="G60" s="35"/>
      <c r="H60" s="36"/>
      <c r="I60" s="35"/>
      <c r="J60" s="37"/>
      <c r="K60" s="37"/>
      <c r="L60" s="36"/>
      <c r="M60" s="35"/>
      <c r="N60" s="36"/>
      <c r="O60">
        <f>IF(G60="x",1,G60)*100+COUNTIF(G$4:G60,G60)</f>
        <v>0</v>
      </c>
      <c r="P60">
        <f ca="1">IF(H60="x",1,H60)*1000+COUNTIF(H$4:H60,H60)</f>
        <v>0</v>
      </c>
      <c r="Q60">
        <f>IF(M60="x",1,M60)*10000+COUNTIF(M$4:M$35,M60)+COUNTIF(M$55:M60,M60)</f>
        <v>0</v>
      </c>
      <c r="R60">
        <f>IF(N60="x",1,N60)*100000+COUNTIF(N$4:$N$27,N60)+COUNTIF(N$55:N60,N60)</f>
        <v>0</v>
      </c>
      <c r="S60">
        <f t="shared" ca="1" si="26"/>
        <v>60</v>
      </c>
    </row>
    <row r="61" spans="1:19" x14ac:dyDescent="0.25">
      <c r="A61" s="23">
        <f t="shared" ca="1" si="24"/>
        <v>61</v>
      </c>
      <c r="B61" s="27"/>
      <c r="C61" s="28"/>
      <c r="D61" s="29"/>
      <c r="E61" s="30"/>
      <c r="F61" s="22" t="str">
        <f t="shared" ca="1" si="25"/>
        <v/>
      </c>
      <c r="G61" s="35"/>
      <c r="H61" s="36"/>
      <c r="I61" s="35"/>
      <c r="J61" s="37"/>
      <c r="K61" s="37"/>
      <c r="L61" s="36"/>
      <c r="M61" s="35"/>
      <c r="N61" s="36"/>
      <c r="O61">
        <f>IF(G61="x",1,G61)*100+COUNTIF(G$4:G61,G61)</f>
        <v>0</v>
      </c>
      <c r="P61">
        <f ca="1">IF(H61="x",1,H61)*1000+COUNTIF(H$4:H61,H61)</f>
        <v>0</v>
      </c>
      <c r="Q61">
        <f>IF(M61="x",1,M61)*10000+COUNTIF(M$4:M$35,M61)+COUNTIF(M$55:M61,M61)</f>
        <v>0</v>
      </c>
      <c r="R61">
        <f>IF(N61="x",1,N61)*100000+COUNTIF(N$4:$N$27,N61)+COUNTIF(N$55:N61,N61)</f>
        <v>0</v>
      </c>
      <c r="S61">
        <f t="shared" ca="1" si="26"/>
        <v>61</v>
      </c>
    </row>
    <row r="62" spans="1:19" x14ac:dyDescent="0.25">
      <c r="A62" s="23">
        <f t="shared" ca="1" si="24"/>
        <v>62</v>
      </c>
      <c r="B62" s="27"/>
      <c r="C62" s="28"/>
      <c r="D62" s="29"/>
      <c r="E62" s="30"/>
      <c r="F62" s="22" t="str">
        <f t="shared" ca="1" si="25"/>
        <v/>
      </c>
      <c r="G62" s="35"/>
      <c r="H62" s="36"/>
      <c r="I62" s="35"/>
      <c r="J62" s="37"/>
      <c r="K62" s="37"/>
      <c r="L62" s="36"/>
      <c r="M62" s="35"/>
      <c r="N62" s="36"/>
      <c r="O62">
        <f>IF(G62="x",1,G62)*100+COUNTIF(G$4:G62,G62)</f>
        <v>0</v>
      </c>
      <c r="P62">
        <f ca="1">IF(H62="x",1,H62)*1000+COUNTIF(H$4:H62,H62)</f>
        <v>0</v>
      </c>
      <c r="Q62">
        <f>IF(M62="x",1,M62)*10000+COUNTIF(M$4:M$35,M62)+COUNTIF(M$55:M62,M62)</f>
        <v>0</v>
      </c>
      <c r="R62">
        <f>IF(N62="x",1,N62)*100000+COUNTIF(N$4:$N$27,N62)+COUNTIF(N$55:N62,N62)</f>
        <v>0</v>
      </c>
      <c r="S62">
        <f t="shared" ca="1" si="26"/>
        <v>62</v>
      </c>
    </row>
    <row r="63" spans="1:19" x14ac:dyDescent="0.25">
      <c r="A63" s="23">
        <f t="shared" ca="1" si="24"/>
        <v>63</v>
      </c>
      <c r="B63" s="27"/>
      <c r="C63" s="28"/>
      <c r="D63" s="29"/>
      <c r="E63" s="30"/>
      <c r="F63" s="22" t="str">
        <f t="shared" ca="1" si="25"/>
        <v/>
      </c>
      <c r="G63" s="35"/>
      <c r="H63" s="36"/>
      <c r="I63" s="35"/>
      <c r="J63" s="37"/>
      <c r="K63" s="37"/>
      <c r="L63" s="36"/>
      <c r="M63" s="35"/>
      <c r="N63" s="36"/>
      <c r="O63">
        <f>IF(G63="x",1,G63)*100+COUNTIF(G$4:G63,G63)</f>
        <v>0</v>
      </c>
      <c r="P63">
        <f ca="1">IF(H63="x",1,H63)*1000+COUNTIF(H$4:H63,H63)</f>
        <v>0</v>
      </c>
      <c r="Q63">
        <f>IF(M63="x",1,M63)*10000+COUNTIF(M$4:M$35,M63)+COUNTIF(M$55:M63,M63)</f>
        <v>0</v>
      </c>
      <c r="R63">
        <f>IF(N63="x",1,N63)*100000+COUNTIF(N$4:$N$27,N63)+COUNTIF(N$55:N63,N63)</f>
        <v>0</v>
      </c>
      <c r="S63">
        <f t="shared" ca="1" si="26"/>
        <v>63</v>
      </c>
    </row>
    <row r="64" spans="1:19" x14ac:dyDescent="0.25">
      <c r="A64" s="23">
        <f t="shared" ca="1" si="24"/>
        <v>64</v>
      </c>
      <c r="B64" s="27"/>
      <c r="C64" s="28"/>
      <c r="D64" s="29"/>
      <c r="E64" s="30"/>
      <c r="F64" s="22" t="str">
        <f t="shared" ca="1" si="25"/>
        <v/>
      </c>
      <c r="G64" s="35"/>
      <c r="H64" s="36"/>
      <c r="I64" s="35"/>
      <c r="J64" s="37"/>
      <c r="K64" s="37"/>
      <c r="L64" s="36"/>
      <c r="M64" s="35"/>
      <c r="N64" s="36"/>
      <c r="O64">
        <f>IF(G64="x",1,G64)*100+COUNTIF(G$4:G64,G64)</f>
        <v>0</v>
      </c>
      <c r="P64">
        <f ca="1">IF(H64="x",1,H64)*1000+COUNTIF(H$4:H64,H64)</f>
        <v>0</v>
      </c>
      <c r="Q64">
        <f>IF(M64="x",1,M64)*10000+COUNTIF(M$4:M$35,M64)+COUNTIF(M$55:M64,M64)</f>
        <v>0</v>
      </c>
      <c r="R64">
        <f>IF(N64="x",1,N64)*100000+COUNTIF(N$4:$N$27,N64)+COUNTIF(N$55:N64,N64)</f>
        <v>0</v>
      </c>
      <c r="S64">
        <f t="shared" ca="1" si="26"/>
        <v>64</v>
      </c>
    </row>
    <row r="65" spans="1:19" x14ac:dyDescent="0.25">
      <c r="A65" s="23">
        <f t="shared" ca="1" si="24"/>
        <v>65</v>
      </c>
      <c r="B65" s="27"/>
      <c r="C65" s="28"/>
      <c r="D65" s="29"/>
      <c r="E65" s="30"/>
      <c r="F65" s="22" t="str">
        <f t="shared" ca="1" si="25"/>
        <v/>
      </c>
      <c r="G65" s="35"/>
      <c r="H65" s="36"/>
      <c r="I65" s="35"/>
      <c r="J65" s="37"/>
      <c r="K65" s="37"/>
      <c r="L65" s="36"/>
      <c r="M65" s="35"/>
      <c r="N65" s="36"/>
      <c r="O65">
        <f>IF(G65="x",1,G65)*100+COUNTIF(G$4:G65,G65)</f>
        <v>0</v>
      </c>
      <c r="P65">
        <f ca="1">IF(H65="x",1,H65)*1000+COUNTIF(H$4:H65,H65)</f>
        <v>0</v>
      </c>
      <c r="Q65">
        <f>IF(M65="x",1,M65)*10000+COUNTIF(M$4:M$35,M65)+COUNTIF(M$55:M65,M65)</f>
        <v>0</v>
      </c>
      <c r="R65">
        <f>IF(N65="x",1,N65)*100000+COUNTIF(N$4:$N$27,N65)+COUNTIF(N$55:N65,N65)</f>
        <v>0</v>
      </c>
      <c r="S65">
        <f t="shared" ca="1" si="26"/>
        <v>65</v>
      </c>
    </row>
    <row r="66" spans="1:19" x14ac:dyDescent="0.25">
      <c r="A66" s="23">
        <f t="shared" ca="1" si="24"/>
        <v>66</v>
      </c>
      <c r="B66" s="27"/>
      <c r="C66" s="28"/>
      <c r="D66" s="29"/>
      <c r="E66" s="30"/>
      <c r="F66" s="22" t="str">
        <f t="shared" ca="1" si="25"/>
        <v/>
      </c>
      <c r="G66" s="35"/>
      <c r="H66" s="36"/>
      <c r="I66" s="35"/>
      <c r="J66" s="37"/>
      <c r="K66" s="37"/>
      <c r="L66" s="36"/>
      <c r="M66" s="35"/>
      <c r="N66" s="36"/>
      <c r="O66">
        <f>IF(G66="x",1,G66)*100+COUNTIF(G$4:G66,G66)</f>
        <v>0</v>
      </c>
      <c r="P66">
        <f ca="1">IF(H66="x",1,H66)*1000+COUNTIF(H$4:H66,H66)</f>
        <v>0</v>
      </c>
      <c r="Q66">
        <f>IF(M66="x",1,M66)*10000+COUNTIF(M$4:M$35,M66)+COUNTIF(M$55:M66,M66)</f>
        <v>0</v>
      </c>
      <c r="R66">
        <f>IF(N66="x",1,N66)*100000+COUNTIF(N$4:$N$27,N66)+COUNTIF(N$55:N66,N66)</f>
        <v>0</v>
      </c>
      <c r="S66">
        <f t="shared" ca="1" si="26"/>
        <v>66</v>
      </c>
    </row>
    <row r="67" spans="1:19" x14ac:dyDescent="0.25">
      <c r="A67" s="23">
        <f t="shared" ca="1" si="24"/>
        <v>67</v>
      </c>
      <c r="B67" s="27"/>
      <c r="C67" s="28"/>
      <c r="D67" s="29"/>
      <c r="E67" s="30"/>
      <c r="F67" s="22" t="str">
        <f t="shared" ca="1" si="25"/>
        <v/>
      </c>
      <c r="G67" s="35"/>
      <c r="H67" s="36"/>
      <c r="I67" s="35"/>
      <c r="J67" s="37"/>
      <c r="K67" s="37"/>
      <c r="L67" s="36"/>
      <c r="M67" s="35"/>
      <c r="N67" s="36"/>
      <c r="O67">
        <f>IF(G67="x",1,G67)*100+COUNTIF(G$4:G67,G67)</f>
        <v>0</v>
      </c>
      <c r="P67">
        <f ca="1">IF(H67="x",1,H67)*1000+COUNTIF(H$4:H67,H67)</f>
        <v>0</v>
      </c>
      <c r="Q67">
        <f>IF(M67="x",1,M67)*10000+COUNTIF(M$4:M$35,M67)+COUNTIF(M$55:M67,M67)</f>
        <v>0</v>
      </c>
      <c r="R67">
        <f>IF(N67="x",1,N67)*100000+COUNTIF(N$4:$N$27,N67)+COUNTIF(N$55:N67,N67)</f>
        <v>0</v>
      </c>
      <c r="S67">
        <f t="shared" ca="1" si="26"/>
        <v>67</v>
      </c>
    </row>
    <row r="68" spans="1:19" x14ac:dyDescent="0.25">
      <c r="A68" s="23">
        <f t="shared" ca="1" si="24"/>
        <v>68</v>
      </c>
      <c r="B68" s="27"/>
      <c r="C68" s="28"/>
      <c r="D68" s="29"/>
      <c r="E68" s="30"/>
      <c r="F68" s="22" t="str">
        <f t="shared" ca="1" si="25"/>
        <v/>
      </c>
      <c r="G68" s="35"/>
      <c r="H68" s="36"/>
      <c r="I68" s="35"/>
      <c r="J68" s="37"/>
      <c r="K68" s="37"/>
      <c r="L68" s="36"/>
      <c r="M68" s="35"/>
      <c r="N68" s="36"/>
      <c r="O68">
        <f>IF(G68="x",1,G68)*100+COUNTIF(G$4:G68,G68)</f>
        <v>0</v>
      </c>
      <c r="P68">
        <f ca="1">IF(H68="x",1,H68)*1000+COUNTIF(H$4:H68,H68)</f>
        <v>0</v>
      </c>
      <c r="Q68">
        <f>IF(M68="x",1,M68)*10000+COUNTIF(M$4:M$35,M68)+COUNTIF(M$55:M68,M68)</f>
        <v>0</v>
      </c>
      <c r="R68">
        <f>IF(N68="x",1,N68)*100000+COUNTIF(N$4:$N$27,N68)+COUNTIF(N$55:N68,N68)</f>
        <v>0</v>
      </c>
      <c r="S68">
        <f t="shared" ca="1" si="26"/>
        <v>68</v>
      </c>
    </row>
    <row r="69" spans="1:19" x14ac:dyDescent="0.25">
      <c r="A69" s="23">
        <f t="shared" ca="1" si="24"/>
        <v>69</v>
      </c>
      <c r="B69" s="27"/>
      <c r="C69" s="28"/>
      <c r="D69" s="29"/>
      <c r="E69" s="30"/>
      <c r="F69" s="22" t="str">
        <f t="shared" ca="1" si="25"/>
        <v/>
      </c>
      <c r="G69" s="35"/>
      <c r="H69" s="36"/>
      <c r="I69" s="35"/>
      <c r="J69" s="37"/>
      <c r="K69" s="37"/>
      <c r="L69" s="36"/>
      <c r="M69" s="35"/>
      <c r="N69" s="36"/>
      <c r="O69">
        <f>IF(G69="x",1,G69)*100+COUNTIF(G$4:G69,G69)</f>
        <v>0</v>
      </c>
      <c r="P69">
        <f ca="1">IF(H69="x",1,H69)*1000+COUNTIF(H$4:H69,H69)</f>
        <v>0</v>
      </c>
      <c r="Q69">
        <f>IF(M69="x",1,M69)*10000+COUNTIF(M$4:M$35,M69)+COUNTIF(M$55:M69,M69)</f>
        <v>0</v>
      </c>
      <c r="R69">
        <f>IF(N69="x",1,N69)*100000+COUNTIF(N$4:$N$27,N69)+COUNTIF(N$55:N69,N69)</f>
        <v>0</v>
      </c>
      <c r="S69">
        <f t="shared" ca="1" si="26"/>
        <v>69</v>
      </c>
    </row>
    <row r="70" spans="1:19" x14ac:dyDescent="0.25">
      <c r="A70" s="23">
        <f t="shared" ca="1" si="24"/>
        <v>70</v>
      </c>
      <c r="B70" s="27"/>
      <c r="C70" s="28"/>
      <c r="D70" s="29"/>
      <c r="E70" s="30"/>
      <c r="F70" s="22" t="str">
        <f t="shared" ca="1" si="25"/>
        <v/>
      </c>
      <c r="G70" s="35"/>
      <c r="H70" s="36"/>
      <c r="I70" s="35"/>
      <c r="J70" s="37"/>
      <c r="K70" s="37"/>
      <c r="L70" s="36"/>
      <c r="M70" s="35"/>
      <c r="N70" s="36"/>
      <c r="O70">
        <f>IF(G70="x",1,G70)*100+COUNTIF(G$4:G70,G70)</f>
        <v>0</v>
      </c>
      <c r="P70">
        <f ca="1">IF(H70="x",1,H70)*1000+COUNTIF(H$4:H70,H70)</f>
        <v>0</v>
      </c>
      <c r="Q70">
        <f>IF(M70="x",1,M70)*10000+COUNTIF(M$4:M$35,M70)+COUNTIF(M$55:M70,M70)</f>
        <v>0</v>
      </c>
      <c r="R70">
        <f>IF(N70="x",1,N70)*100000+COUNTIF(N$4:$N$27,N70)+COUNTIF(N$55:N70,N70)</f>
        <v>0</v>
      </c>
      <c r="S70">
        <f t="shared" ca="1" si="26"/>
        <v>70</v>
      </c>
    </row>
    <row r="71" spans="1:19" x14ac:dyDescent="0.25">
      <c r="A71" s="23">
        <f t="shared" ca="1" si="24"/>
        <v>71</v>
      </c>
      <c r="B71" s="27"/>
      <c r="C71" s="28"/>
      <c r="D71" s="29"/>
      <c r="E71" s="30"/>
      <c r="F71" s="22" t="str">
        <f t="shared" ca="1" si="25"/>
        <v/>
      </c>
      <c r="G71" s="35"/>
      <c r="H71" s="36"/>
      <c r="I71" s="35"/>
      <c r="J71" s="37"/>
      <c r="K71" s="37"/>
      <c r="L71" s="36"/>
      <c r="M71" s="35"/>
      <c r="N71" s="36"/>
      <c r="O71">
        <f>IF(G71="x",1,G71)*100+COUNTIF(G$4:G71,G71)</f>
        <v>0</v>
      </c>
      <c r="P71">
        <f ca="1">IF(H71="x",1,H71)*1000+COUNTIF(H$4:H71,H71)</f>
        <v>0</v>
      </c>
      <c r="Q71">
        <f>IF(M71="x",1,M71)*10000+COUNTIF(M$4:M$35,M71)+COUNTIF(M$55:M71,M71)</f>
        <v>0</v>
      </c>
      <c r="R71">
        <f>IF(N71="x",1,N71)*100000+COUNTIF(N$4:$N$27,N71)+COUNTIF(N$55:N71,N71)</f>
        <v>0</v>
      </c>
      <c r="S71">
        <f t="shared" ca="1" si="26"/>
        <v>71</v>
      </c>
    </row>
    <row r="72" spans="1:19" x14ac:dyDescent="0.25">
      <c r="A72" s="23">
        <f t="shared" ca="1" si="24"/>
        <v>72</v>
      </c>
      <c r="B72" s="27"/>
      <c r="C72" s="28"/>
      <c r="D72" s="29"/>
      <c r="E72" s="30"/>
      <c r="F72" s="22" t="str">
        <f t="shared" ca="1" si="25"/>
        <v/>
      </c>
      <c r="G72" s="35"/>
      <c r="H72" s="36"/>
      <c r="I72" s="35"/>
      <c r="J72" s="37"/>
      <c r="K72" s="37"/>
      <c r="L72" s="36"/>
      <c r="M72" s="35"/>
      <c r="N72" s="36"/>
      <c r="O72">
        <f>IF(G72="x",1,G72)*100+COUNTIF(G$4:G72,G72)</f>
        <v>0</v>
      </c>
      <c r="P72">
        <f ca="1">IF(H72="x",1,H72)*1000+COUNTIF(H$4:H72,H72)</f>
        <v>0</v>
      </c>
      <c r="Q72">
        <f>IF(M72="x",1,M72)*10000+COUNTIF(M$4:M$35,M72)+COUNTIF(M$55:M72,M72)</f>
        <v>0</v>
      </c>
      <c r="R72">
        <f>IF(N72="x",1,N72)*100000+COUNTIF(N$4:$N$27,N72)+COUNTIF(N$55:N72,N72)</f>
        <v>0</v>
      </c>
      <c r="S72">
        <f t="shared" ca="1" si="26"/>
        <v>72</v>
      </c>
    </row>
    <row r="73" spans="1:19" x14ac:dyDescent="0.25">
      <c r="A73" s="23">
        <f t="shared" ca="1" si="24"/>
        <v>73</v>
      </c>
      <c r="B73" s="27"/>
      <c r="C73" s="28"/>
      <c r="D73" s="29"/>
      <c r="E73" s="30"/>
      <c r="F73" s="22" t="str">
        <f t="shared" ca="1" si="25"/>
        <v/>
      </c>
      <c r="G73" s="35"/>
      <c r="H73" s="36"/>
      <c r="I73" s="35"/>
      <c r="J73" s="37"/>
      <c r="K73" s="37"/>
      <c r="L73" s="36"/>
      <c r="M73" s="35"/>
      <c r="N73" s="36"/>
      <c r="O73">
        <f>IF(G73="x",1,G73)*100+COUNTIF(G$4:G73,G73)</f>
        <v>0</v>
      </c>
      <c r="P73">
        <f ca="1">IF(H73="x",1,H73)*1000+COUNTIF(H$4:H73,H73)</f>
        <v>0</v>
      </c>
      <c r="Q73">
        <f>IF(M73="x",1,M73)*10000+COUNTIF(M$4:M$35,M73)+COUNTIF(M$55:M73,M73)</f>
        <v>0</v>
      </c>
      <c r="R73">
        <f>IF(N73="x",1,N73)*100000+COUNTIF(N$4:$N$27,N73)+COUNTIF(N$55:N73,N73)</f>
        <v>0</v>
      </c>
      <c r="S73">
        <f t="shared" ca="1" si="26"/>
        <v>73</v>
      </c>
    </row>
    <row r="74" spans="1:19" x14ac:dyDescent="0.25">
      <c r="A74" s="23">
        <f t="shared" ca="1" si="24"/>
        <v>74</v>
      </c>
      <c r="B74" s="27"/>
      <c r="C74" s="28"/>
      <c r="D74" s="29"/>
      <c r="E74" s="30"/>
      <c r="F74" s="22" t="str">
        <f t="shared" ca="1" si="25"/>
        <v/>
      </c>
      <c r="G74" s="35"/>
      <c r="H74" s="36"/>
      <c r="I74" s="35"/>
      <c r="J74" s="37"/>
      <c r="K74" s="37"/>
      <c r="L74" s="36"/>
      <c r="M74" s="35"/>
      <c r="N74" s="36"/>
      <c r="O74">
        <f>IF(G74="x",1,G74)*100+COUNTIF(G$4:G74,G74)</f>
        <v>0</v>
      </c>
      <c r="P74">
        <f ca="1">IF(H74="x",1,H74)*1000+COUNTIF(H$4:H74,H74)</f>
        <v>0</v>
      </c>
      <c r="Q74">
        <f>IF(M74="x",1,M74)*10000+COUNTIF(M$4:M$35,M74)+COUNTIF(M$55:M74,M74)</f>
        <v>0</v>
      </c>
      <c r="R74">
        <f>IF(N74="x",1,N74)*100000+COUNTIF(N$4:$N$27,N74)+COUNTIF(N$55:N74,N74)</f>
        <v>0</v>
      </c>
      <c r="S74">
        <f t="shared" ca="1" si="26"/>
        <v>74</v>
      </c>
    </row>
    <row r="75" spans="1:19" x14ac:dyDescent="0.25">
      <c r="A75" s="23">
        <f t="shared" ca="1" si="24"/>
        <v>75</v>
      </c>
      <c r="B75" s="27"/>
      <c r="C75" s="28"/>
      <c r="D75" s="29"/>
      <c r="E75" s="30"/>
      <c r="F75" s="22" t="str">
        <f t="shared" ca="1" si="25"/>
        <v/>
      </c>
      <c r="G75" s="35"/>
      <c r="H75" s="36"/>
      <c r="I75" s="35"/>
      <c r="J75" s="37"/>
      <c r="K75" s="37"/>
      <c r="L75" s="36"/>
      <c r="M75" s="35"/>
      <c r="N75" s="36"/>
      <c r="O75">
        <f>IF(G75="x",1,G75)*100+COUNTIF(G$4:G75,G75)</f>
        <v>0</v>
      </c>
      <c r="P75">
        <f ca="1">IF(H75="x",1,H75)*1000+COUNTIF(H$4:H75,H75)</f>
        <v>0</v>
      </c>
      <c r="Q75">
        <f>IF(M75="x",1,M75)*10000+COUNTIF(M$4:M$35,M75)+COUNTIF(M$55:M75,M75)</f>
        <v>0</v>
      </c>
      <c r="R75">
        <f>IF(N75="x",1,N75)*100000+COUNTIF(N$4:$N$27,N75)+COUNTIF(N$55:N75,N75)</f>
        <v>0</v>
      </c>
      <c r="S75">
        <f t="shared" ca="1" si="26"/>
        <v>75</v>
      </c>
    </row>
    <row r="76" spans="1:19" x14ac:dyDescent="0.25">
      <c r="A76" s="23">
        <f t="shared" ca="1" si="24"/>
        <v>76</v>
      </c>
      <c r="B76" s="27"/>
      <c r="C76" s="28"/>
      <c r="D76" s="29"/>
      <c r="E76" s="30"/>
      <c r="F76" s="22" t="str">
        <f t="shared" ca="1" si="25"/>
        <v/>
      </c>
      <c r="G76" s="35"/>
      <c r="H76" s="36"/>
      <c r="I76" s="35"/>
      <c r="J76" s="37"/>
      <c r="K76" s="37"/>
      <c r="L76" s="36"/>
      <c r="M76" s="35"/>
      <c r="N76" s="36"/>
      <c r="O76">
        <f>IF(G76="x",1,G76)*100+COUNTIF(G$4:G76,G76)</f>
        <v>0</v>
      </c>
      <c r="P76">
        <f ca="1">IF(H76="x",1,H76)*1000+COUNTIF(H$4:H76,H76)</f>
        <v>0</v>
      </c>
      <c r="Q76">
        <f>IF(M76="x",1,M76)*10000+COUNTIF(M$4:M$35,M76)+COUNTIF(M$55:M76,M76)</f>
        <v>0</v>
      </c>
      <c r="R76">
        <f>IF(N76="x",1,N76)*100000+COUNTIF(N$4:$N$27,N76)+COUNTIF(N$55:N76,N76)</f>
        <v>0</v>
      </c>
      <c r="S76">
        <f t="shared" ca="1" si="26"/>
        <v>76</v>
      </c>
    </row>
    <row r="77" spans="1:19" x14ac:dyDescent="0.25">
      <c r="A77" s="23">
        <f t="shared" ca="1" si="24"/>
        <v>77</v>
      </c>
      <c r="B77" s="27"/>
      <c r="C77" s="28"/>
      <c r="D77" s="29"/>
      <c r="E77" s="30"/>
      <c r="F77" s="22" t="str">
        <f t="shared" ca="1" si="25"/>
        <v/>
      </c>
      <c r="G77" s="35"/>
      <c r="H77" s="36"/>
      <c r="I77" s="35"/>
      <c r="J77" s="37"/>
      <c r="K77" s="37"/>
      <c r="L77" s="36"/>
      <c r="M77" s="35"/>
      <c r="N77" s="36"/>
      <c r="O77">
        <f>IF(G77="x",1,G77)*100+COUNTIF(G$4:G77,G77)</f>
        <v>0</v>
      </c>
      <c r="P77">
        <f ca="1">IF(H77="x",1,H77)*1000+COUNTIF(H$4:H77,H77)</f>
        <v>0</v>
      </c>
      <c r="Q77">
        <f>IF(M77="x",1,M77)*10000+COUNTIF(M$4:M$35,M77)+COUNTIF(M$55:M77,M77)</f>
        <v>0</v>
      </c>
      <c r="R77">
        <f>IF(N77="x",1,N77)*100000+COUNTIF(N$4:$N$27,N77)+COUNTIF(N$55:N77,N77)</f>
        <v>0</v>
      </c>
      <c r="S77">
        <f t="shared" ca="1" si="26"/>
        <v>77</v>
      </c>
    </row>
    <row r="78" spans="1:19" ht="15.75" thickBot="1" x14ac:dyDescent="0.3">
      <c r="A78" s="23">
        <f t="shared" ca="1" si="24"/>
        <v>78</v>
      </c>
      <c r="B78" s="31"/>
      <c r="C78" s="32"/>
      <c r="D78" s="33"/>
      <c r="E78" s="34"/>
      <c r="F78" s="24" t="str">
        <f t="shared" ref="F78" ca="1" si="27">IFERROR(IF(D78="","",IF(YEAR(TODAY())-D78&lt;10,IF(YEAR(TODAY())-D78&lt;8,"U8","U10"),CONCATENATE(UPPER(E78),YEAR(TODAY())-D78))),"")</f>
        <v/>
      </c>
      <c r="G78" s="38"/>
      <c r="H78" s="39"/>
      <c r="I78" s="38"/>
      <c r="J78" s="40"/>
      <c r="K78" s="40"/>
      <c r="L78" s="39"/>
      <c r="M78" s="38"/>
      <c r="N78" s="39"/>
      <c r="O78">
        <f>IF(G78="x",1,G78)*100+COUNTIF(G$4:G78,G78)</f>
        <v>0</v>
      </c>
      <c r="P78">
        <f ca="1">IF(H78="x",1,H78)*1000+COUNTIF(H$4:H78,H78)</f>
        <v>0</v>
      </c>
      <c r="Q78">
        <f>IF(M78="x",1,M78)*10000+COUNTIF(M$4:M$35,M78)+COUNTIF(M$55:M78,M78)</f>
        <v>0</v>
      </c>
      <c r="R78">
        <f>IF(N78="x",1,N78)*100000+COUNTIF(N$4:$N$27,N78)+COUNTIF(N$55:N78,N78)</f>
        <v>0</v>
      </c>
      <c r="S78">
        <f t="shared" ca="1" si="26"/>
        <v>78</v>
      </c>
    </row>
  </sheetData>
  <sheetProtection password="DAF7" sheet="1" objects="1" scenarios="1" selectLockedCells="1"/>
  <mergeCells count="75">
    <mergeCell ref="A39:A40"/>
    <mergeCell ref="A41:A42"/>
    <mergeCell ref="A43:A44"/>
    <mergeCell ref="B39:D40"/>
    <mergeCell ref="E39:F40"/>
    <mergeCell ref="B41:D42"/>
    <mergeCell ref="E41:F42"/>
    <mergeCell ref="B43:D44"/>
    <mergeCell ref="E43:F44"/>
    <mergeCell ref="A45:A46"/>
    <mergeCell ref="A47:A48"/>
    <mergeCell ref="M53:N53"/>
    <mergeCell ref="F52:N52"/>
    <mergeCell ref="C52:E52"/>
    <mergeCell ref="B53:F53"/>
    <mergeCell ref="G53:H53"/>
    <mergeCell ref="I53:L53"/>
    <mergeCell ref="A49:A50"/>
    <mergeCell ref="B45:D46"/>
    <mergeCell ref="E45:F46"/>
    <mergeCell ref="B47:D48"/>
    <mergeCell ref="E47:F48"/>
    <mergeCell ref="B49:D50"/>
    <mergeCell ref="E49:F50"/>
    <mergeCell ref="D51:E51"/>
    <mergeCell ref="D30:E30"/>
    <mergeCell ref="M34:N34"/>
    <mergeCell ref="M35:N35"/>
    <mergeCell ref="B36:N36"/>
    <mergeCell ref="K33:L33"/>
    <mergeCell ref="K34:L34"/>
    <mergeCell ref="K35:L35"/>
    <mergeCell ref="K31:L31"/>
    <mergeCell ref="K32:L32"/>
    <mergeCell ref="M31:N31"/>
    <mergeCell ref="M32:N32"/>
    <mergeCell ref="M33:N33"/>
    <mergeCell ref="F35:J35"/>
    <mergeCell ref="B35:C35"/>
    <mergeCell ref="B30:C30"/>
    <mergeCell ref="B31:C31"/>
    <mergeCell ref="A37:N37"/>
    <mergeCell ref="F1:I1"/>
    <mergeCell ref="C1:E1"/>
    <mergeCell ref="B2:F2"/>
    <mergeCell ref="D29:E29"/>
    <mergeCell ref="F29:J29"/>
    <mergeCell ref="D32:E32"/>
    <mergeCell ref="D33:E33"/>
    <mergeCell ref="D34:E34"/>
    <mergeCell ref="D31:E31"/>
    <mergeCell ref="F31:J31"/>
    <mergeCell ref="M29:N29"/>
    <mergeCell ref="D35:E35"/>
    <mergeCell ref="M30:N30"/>
    <mergeCell ref="K30:L30"/>
    <mergeCell ref="F30:J30"/>
    <mergeCell ref="M51:N51"/>
    <mergeCell ref="B38:D38"/>
    <mergeCell ref="B51:C51"/>
    <mergeCell ref="K51:L51"/>
    <mergeCell ref="F51:J51"/>
    <mergeCell ref="E38:F38"/>
    <mergeCell ref="B32:C32"/>
    <mergeCell ref="B33:C33"/>
    <mergeCell ref="B34:C34"/>
    <mergeCell ref="F32:J32"/>
    <mergeCell ref="F33:J33"/>
    <mergeCell ref="F34:J34"/>
    <mergeCell ref="A28:N28"/>
    <mergeCell ref="G2:H2"/>
    <mergeCell ref="I2:L2"/>
    <mergeCell ref="M2:N2"/>
    <mergeCell ref="B29:C29"/>
    <mergeCell ref="K29:L29"/>
  </mergeCells>
  <conditionalFormatting sqref="C52:E52 C1:E1">
    <cfRule type="expression" dxfId="8" priority="19">
      <formula>IF(ISBLANK($B$4)=TRUE,FALSE,IF($C$1="[Verein]",TRUE,FALSE))</formula>
    </cfRule>
  </conditionalFormatting>
  <conditionalFormatting sqref="G4:L27 G55:L78">
    <cfRule type="expression" dxfId="7" priority="17">
      <formula>IF($F4="",FALSE,IF($F4=G$3,FALSE,TRUE))</formula>
    </cfRule>
  </conditionalFormatting>
  <conditionalFormatting sqref="M4:N27 M55:N78">
    <cfRule type="expression" dxfId="6" priority="15">
      <formula>IF($F4="",FALSE,IF(ISERROR(MATCH($F4,$I$3:$L$3,0))=TRUE,TRUE,FALSE))</formula>
    </cfRule>
  </conditionalFormatting>
  <conditionalFormatting sqref="F4:F27 F55:F78">
    <cfRule type="expression" dxfId="5" priority="14">
      <formula>IF($F4="",FALSE,IF(ISERROR(MATCH($F4,$G$3:$L$3,0))=TRUE,TRUE,FALSE))</formula>
    </cfRule>
  </conditionalFormatting>
  <conditionalFormatting sqref="D55:D78 D4:D27">
    <cfRule type="expression" dxfId="4" priority="13">
      <formula>IF($F4="",FALSE,IF(ISERROR(MATCH($F4,$G$3:$L$3,0))=TRUE,TRUE,FALSE))</formula>
    </cfRule>
  </conditionalFormatting>
  <conditionalFormatting sqref="A52:A54 B52:N78 T52:XFD78 O52:S54">
    <cfRule type="expression" dxfId="3" priority="7">
      <formula>IF($B$27="",TRUE,FALSE)</formula>
    </cfRule>
  </conditionalFormatting>
  <conditionalFormatting sqref="B2:F2">
    <cfRule type="expression" dxfId="2" priority="6">
      <formula>IF($B$2="",TRUE,FALSE)</formula>
    </cfRule>
  </conditionalFormatting>
  <conditionalFormatting sqref="A36">
    <cfRule type="expression" dxfId="1" priority="2">
      <formula>IF($A$36="",TRUE,FALSE)</formula>
    </cfRule>
  </conditionalFormatting>
  <conditionalFormatting sqref="B36:N36">
    <cfRule type="expression" dxfId="0" priority="1">
      <formula>IF($B$36="",TRUE,FALSE)</formula>
    </cfRule>
  </conditionalFormatting>
  <pageMargins left="0.7" right="0.7" top="0.75" bottom="0.75" header="0.3" footer="0.3"/>
  <pageSetup paperSize="9" orientation="landscape" r:id="rId1"/>
  <headerFooter>
    <oddHeader>&amp;LKontaktperson:
E-Mail:
Handy:&amp;C&amp;"-,Fett"&amp;22Meldeformular 
&amp;11
&amp;R&amp;"-,Fett"&amp;18 7. Nicholas-Egerer-Sportfest</oddHeader>
    <oddFooter>&amp;LSonntag, 26. Juni 2016
Waldstadion Bad Nauheim&amp;CBei Fragen wenden Sie sich bitte an die Meldestelle. (Kila-Meldestelle@outlook.de)&amp;R&amp;T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Wick</dc:creator>
  <cp:lastModifiedBy>Harry</cp:lastModifiedBy>
  <cp:lastPrinted>2016-05-26T12:50:19Z</cp:lastPrinted>
  <dcterms:created xsi:type="dcterms:W3CDTF">2016-05-25T22:23:30Z</dcterms:created>
  <dcterms:modified xsi:type="dcterms:W3CDTF">2016-06-06T11:29:53Z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cbd3a00a-de19-48b5-b643-2e2207ff36d4</vt:lpwstr>
  </property>
</Properties>
</file>